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资格初审人员名单" sheetId="1" r:id="rId1"/>
  </sheets>
  <definedNames>
    <definedName name="_xlnm._FilterDatabase" localSheetId="0" hidden="1">'资格初审人员名单'!$B$2:$D$4618</definedName>
  </definedNames>
  <calcPr fullCalcOnLoad="1"/>
</workbook>
</file>

<file path=xl/sharedStrings.xml><?xml version="1.0" encoding="utf-8"?>
<sst xmlns="http://schemas.openxmlformats.org/spreadsheetml/2006/main" count="9237" uniqueCount="4036">
  <si>
    <t>海南省市场监督管理局直属单位 （公益一类）2022年公开招聘事业单位工作人员资格初审通过人员名单</t>
  </si>
  <si>
    <t>序号</t>
  </si>
  <si>
    <t>姓名</t>
  </si>
  <si>
    <t>身份证号码</t>
  </si>
  <si>
    <t>报考岗位</t>
  </si>
  <si>
    <t>441900********0872</t>
  </si>
  <si>
    <t>223801—海南省计量测试所-计量技术岗[专技十三级]</t>
  </si>
  <si>
    <t>460102********1568</t>
  </si>
  <si>
    <t>460005********1221</t>
  </si>
  <si>
    <t>460004********6421</t>
  </si>
  <si>
    <t>460030********5412</t>
  </si>
  <si>
    <t>460004********122X</t>
  </si>
  <si>
    <t>460033********8334</t>
  </si>
  <si>
    <t>460027********3413</t>
  </si>
  <si>
    <t>460003********2413</t>
  </si>
  <si>
    <t>460103********1857</t>
  </si>
  <si>
    <t>460103********1245</t>
  </si>
  <si>
    <t>150203********2127</t>
  </si>
  <si>
    <t>460104********0611</t>
  </si>
  <si>
    <t>460102********1813</t>
  </si>
  <si>
    <t>460036********6522</t>
  </si>
  <si>
    <t>469024********6825</t>
  </si>
  <si>
    <t>220182********6420</t>
  </si>
  <si>
    <t>460026********0052</t>
  </si>
  <si>
    <t>460103********0021</t>
  </si>
  <si>
    <t>460103********0061</t>
  </si>
  <si>
    <t>460022********0522</t>
  </si>
  <si>
    <t>460003********0429</t>
  </si>
  <si>
    <t>460028********6429</t>
  </si>
  <si>
    <t>460025********0024</t>
  </si>
  <si>
    <t>370481********4270</t>
  </si>
  <si>
    <t>460003********8011</t>
  </si>
  <si>
    <t>460005********6418</t>
  </si>
  <si>
    <t>370306********0017</t>
  </si>
  <si>
    <t>460006********0610</t>
  </si>
  <si>
    <t>460104********0939</t>
  </si>
  <si>
    <t>210423********0019</t>
  </si>
  <si>
    <t>460104********0913</t>
  </si>
  <si>
    <t>460003********6817</t>
  </si>
  <si>
    <t>460007********4989</t>
  </si>
  <si>
    <t>460027********1738</t>
  </si>
  <si>
    <t>460033********003X</t>
  </si>
  <si>
    <t>460103********0322</t>
  </si>
  <si>
    <t>460004********1418</t>
  </si>
  <si>
    <t>460034********5817</t>
  </si>
  <si>
    <t>460027********0013</t>
  </si>
  <si>
    <t>469026********5220</t>
  </si>
  <si>
    <t>460004********0825</t>
  </si>
  <si>
    <t>460006********161X</t>
  </si>
  <si>
    <t>460033********4837</t>
  </si>
  <si>
    <t>460003********0016</t>
  </si>
  <si>
    <t>460004********0421</t>
  </si>
  <si>
    <t>460006********1614</t>
  </si>
  <si>
    <t>460005********3227</t>
  </si>
  <si>
    <t>460028********682X</t>
  </si>
  <si>
    <t>460007********2024</t>
  </si>
  <si>
    <t>460003********0415</t>
  </si>
  <si>
    <t>460003********6014</t>
  </si>
  <si>
    <t>449082********2544</t>
  </si>
  <si>
    <t>460036********2115</t>
  </si>
  <si>
    <t>460030********515X</t>
  </si>
  <si>
    <t>460102********0019</t>
  </si>
  <si>
    <t>460102********1518</t>
  </si>
  <si>
    <t>460200********1400</t>
  </si>
  <si>
    <t>421087********0022</t>
  </si>
  <si>
    <t>460033********3223</t>
  </si>
  <si>
    <t>460028********7231</t>
  </si>
  <si>
    <t>460027********2963</t>
  </si>
  <si>
    <t>622322********122X</t>
  </si>
  <si>
    <t>330822********3024</t>
  </si>
  <si>
    <t>460027********7020</t>
  </si>
  <si>
    <t>460004********0010</t>
  </si>
  <si>
    <t>460002********0018</t>
  </si>
  <si>
    <t>460026********0011</t>
  </si>
  <si>
    <t>460006********2920</t>
  </si>
  <si>
    <t>441283********4210</t>
  </si>
  <si>
    <t>460005********4831</t>
  </si>
  <si>
    <t>460002********3617</t>
  </si>
  <si>
    <t>460103********2113</t>
  </si>
  <si>
    <t>450422********1716</t>
  </si>
  <si>
    <t>460031********6817</t>
  </si>
  <si>
    <t>460003********481X</t>
  </si>
  <si>
    <t>460003********5024</t>
  </si>
  <si>
    <t>152634********8419</t>
  </si>
  <si>
    <t>460006********2922</t>
  </si>
  <si>
    <t>460102********3023</t>
  </si>
  <si>
    <t>460004********261X</t>
  </si>
  <si>
    <t>469005********1227</t>
  </si>
  <si>
    <t>460003********3094</t>
  </si>
  <si>
    <t>231026********0356</t>
  </si>
  <si>
    <t>460003********3441</t>
  </si>
  <si>
    <t>431126********3293</t>
  </si>
  <si>
    <t>460102********1857</t>
  </si>
  <si>
    <t>460004********2063</t>
  </si>
  <si>
    <t>460006********6824</t>
  </si>
  <si>
    <t>460030********5446</t>
  </si>
  <si>
    <t>460007********496X</t>
  </si>
  <si>
    <t>460035********0028</t>
  </si>
  <si>
    <t>460033********4516</t>
  </si>
  <si>
    <t>460103********001X</t>
  </si>
  <si>
    <t>513701********0044</t>
  </si>
  <si>
    <t>460007********0017</t>
  </si>
  <si>
    <t>460001********0717</t>
  </si>
  <si>
    <t>460025********2126</t>
  </si>
  <si>
    <t>460007********5001</t>
  </si>
  <si>
    <t>460001********0715</t>
  </si>
  <si>
    <t>460033********3218</t>
  </si>
  <si>
    <t>460003********4257</t>
  </si>
  <si>
    <t>460025********061X</t>
  </si>
  <si>
    <t>460034********0426</t>
  </si>
  <si>
    <t>460028********7223</t>
  </si>
  <si>
    <t>460003********1632</t>
  </si>
  <si>
    <t>460200********5123</t>
  </si>
  <si>
    <t>460003********0610</t>
  </si>
  <si>
    <t>211223********0221</t>
  </si>
  <si>
    <t>460033********4476</t>
  </si>
  <si>
    <t>460103********2712</t>
  </si>
  <si>
    <t>460025********3014</t>
  </si>
  <si>
    <t>460028********0812</t>
  </si>
  <si>
    <t>460001********0721</t>
  </si>
  <si>
    <t>460028********0039</t>
  </si>
  <si>
    <t>460004********0414</t>
  </si>
  <si>
    <t>460004********4019</t>
  </si>
  <si>
    <t>460002********0035</t>
  </si>
  <si>
    <t>460028********0921</t>
  </si>
  <si>
    <t>460004********0810</t>
  </si>
  <si>
    <t>460034********1525</t>
  </si>
  <si>
    <t>460026********481X</t>
  </si>
  <si>
    <t>460004********4217</t>
  </si>
  <si>
    <t>460036********4518</t>
  </si>
  <si>
    <t>460003********2046</t>
  </si>
  <si>
    <t>360782********3837</t>
  </si>
  <si>
    <t>460028********0827</t>
  </si>
  <si>
    <t>460027********7622</t>
  </si>
  <si>
    <t>360702********0035</t>
  </si>
  <si>
    <t>460004********322X</t>
  </si>
  <si>
    <t>460026********0022</t>
  </si>
  <si>
    <t>340825********2312</t>
  </si>
  <si>
    <t>460036********002X</t>
  </si>
  <si>
    <t>460004********3640</t>
  </si>
  <si>
    <t>460002********4422</t>
  </si>
  <si>
    <t>460033********002X</t>
  </si>
  <si>
    <t>230603********0927</t>
  </si>
  <si>
    <t>460103********271X</t>
  </si>
  <si>
    <t>460025********3929</t>
  </si>
  <si>
    <t>469023********0022</t>
  </si>
  <si>
    <t>460004********0832</t>
  </si>
  <si>
    <t>460002********6618</t>
  </si>
  <si>
    <t>460003********0623</t>
  </si>
  <si>
    <t>460022********0016</t>
  </si>
  <si>
    <t>460003********6419</t>
  </si>
  <si>
    <t>460026********0014</t>
  </si>
  <si>
    <t>460025********0014</t>
  </si>
  <si>
    <t>460027********0014</t>
  </si>
  <si>
    <t>152601********2636</t>
  </si>
  <si>
    <t>460004********0233</t>
  </si>
  <si>
    <t>460103********3613</t>
  </si>
  <si>
    <t>460107********3018</t>
  </si>
  <si>
    <t>460007********5803</t>
  </si>
  <si>
    <t>460034********0026</t>
  </si>
  <si>
    <t>460103********2725</t>
  </si>
  <si>
    <t>460004********5035</t>
  </si>
  <si>
    <t>460006********4815</t>
  </si>
  <si>
    <t>460028********5630</t>
  </si>
  <si>
    <t>460103********1521</t>
  </si>
  <si>
    <t>460102********1258</t>
  </si>
  <si>
    <t>460002********0020</t>
  </si>
  <si>
    <t>460025********1822</t>
  </si>
  <si>
    <t>220381********0235</t>
  </si>
  <si>
    <t>460026********062X</t>
  </si>
  <si>
    <t>460005********4136</t>
  </si>
  <si>
    <t>460104********095X</t>
  </si>
  <si>
    <t>460025********2713</t>
  </si>
  <si>
    <t>460102********1214</t>
  </si>
  <si>
    <t>460026********4219</t>
  </si>
  <si>
    <t>230125********001X</t>
  </si>
  <si>
    <t>460033********4851</t>
  </si>
  <si>
    <t>410403********5564</t>
  </si>
  <si>
    <t>460028********362X</t>
  </si>
  <si>
    <t>460002********0034</t>
  </si>
  <si>
    <t>460030********6328</t>
  </si>
  <si>
    <t>460003********2240</t>
  </si>
  <si>
    <t>460004********4854</t>
  </si>
  <si>
    <t>460027********0057</t>
  </si>
  <si>
    <t>460028********0817</t>
  </si>
  <si>
    <t>460003********7612</t>
  </si>
  <si>
    <t>460022********0017</t>
  </si>
  <si>
    <t>460028********7219</t>
  </si>
  <si>
    <t>460200********0017</t>
  </si>
  <si>
    <t>460028********0411</t>
  </si>
  <si>
    <t>460002********2512</t>
  </si>
  <si>
    <t>460103********2724</t>
  </si>
  <si>
    <t>460026********0020</t>
  </si>
  <si>
    <t>211121********4047</t>
  </si>
  <si>
    <t>460030********0015</t>
  </si>
  <si>
    <t>460035********0410</t>
  </si>
  <si>
    <t>460003********6620</t>
  </si>
  <si>
    <t>460025********3611</t>
  </si>
  <si>
    <t>460028********2812</t>
  </si>
  <si>
    <t>460028********6822</t>
  </si>
  <si>
    <t>320682********8281</t>
  </si>
  <si>
    <t>460030********5111</t>
  </si>
  <si>
    <t>460004********1238</t>
  </si>
  <si>
    <t>460103********0311</t>
  </si>
  <si>
    <t>460005********3517</t>
  </si>
  <si>
    <t>460004********3410</t>
  </si>
  <si>
    <t>460028********0898</t>
  </si>
  <si>
    <t>460027********2939</t>
  </si>
  <si>
    <t>460035********2524</t>
  </si>
  <si>
    <t>460003********7825</t>
  </si>
  <si>
    <t>460027********2920</t>
  </si>
  <si>
    <t>460102********0914</t>
  </si>
  <si>
    <t>460103********3610</t>
  </si>
  <si>
    <t>441723********2425</t>
  </si>
  <si>
    <t>460104********0011</t>
  </si>
  <si>
    <t>460103********0612</t>
  </si>
  <si>
    <t>460007********0010</t>
  </si>
  <si>
    <t>460006********8710</t>
  </si>
  <si>
    <t>440825********2639</t>
  </si>
  <si>
    <t>460006********4417</t>
  </si>
  <si>
    <t>460103********1527</t>
  </si>
  <si>
    <t>210403********3316</t>
  </si>
  <si>
    <t>460028********5223</t>
  </si>
  <si>
    <t>460027********2036</t>
  </si>
  <si>
    <t>460003********1839</t>
  </si>
  <si>
    <t>350181********2044</t>
  </si>
  <si>
    <t>460031********0815</t>
  </si>
  <si>
    <t>460002********3818</t>
  </si>
  <si>
    <t>460028********2496</t>
  </si>
  <si>
    <t>460025********2719</t>
  </si>
  <si>
    <t>460003********4414</t>
  </si>
  <si>
    <t>460033********4921</t>
  </si>
  <si>
    <t>460028********0035</t>
  </si>
  <si>
    <t>460004********0849</t>
  </si>
  <si>
    <t>460003********7423</t>
  </si>
  <si>
    <t>460027********4182</t>
  </si>
  <si>
    <t>460002********051X</t>
  </si>
  <si>
    <t>432524********0042</t>
  </si>
  <si>
    <t>450111********3320</t>
  </si>
  <si>
    <t>460026********2415</t>
  </si>
  <si>
    <t>460033********3881</t>
  </si>
  <si>
    <t>460003********2065</t>
  </si>
  <si>
    <t>460003********3074</t>
  </si>
  <si>
    <t>460004********042X</t>
  </si>
  <si>
    <t>460004********0425</t>
  </si>
  <si>
    <t>460004********0029</t>
  </si>
  <si>
    <t>430724********0012</t>
  </si>
  <si>
    <t>460003********0218</t>
  </si>
  <si>
    <t>460030********0924</t>
  </si>
  <si>
    <t>460027********6230</t>
  </si>
  <si>
    <t>130731********0021</t>
  </si>
  <si>
    <t>460033********3872</t>
  </si>
  <si>
    <t>460001********1042</t>
  </si>
  <si>
    <t>460007********4967</t>
  </si>
  <si>
    <t>460006********2317</t>
  </si>
  <si>
    <t>522124********1221</t>
  </si>
  <si>
    <t>460028********0814</t>
  </si>
  <si>
    <t>460103********3022</t>
  </si>
  <si>
    <t>460102********1219</t>
  </si>
  <si>
    <t>460003********744X</t>
  </si>
  <si>
    <t>460033********3579</t>
  </si>
  <si>
    <t>460022********0722</t>
  </si>
  <si>
    <t>460027********7629</t>
  </si>
  <si>
    <t>460033********4817</t>
  </si>
  <si>
    <t>460006********2335</t>
  </si>
  <si>
    <t>445222********0343</t>
  </si>
  <si>
    <t>460004********2225</t>
  </si>
  <si>
    <t>460104********0632</t>
  </si>
  <si>
    <t>460007********0873</t>
  </si>
  <si>
    <t>440582********1612</t>
  </si>
  <si>
    <t>460003********243X</t>
  </si>
  <si>
    <t>460006********3718</t>
  </si>
  <si>
    <t>460003********4231</t>
  </si>
  <si>
    <t>460102********0944</t>
  </si>
  <si>
    <t>371721********004X</t>
  </si>
  <si>
    <t>460003********6614</t>
  </si>
  <si>
    <t>460026********2135</t>
  </si>
  <si>
    <t>460026********0035</t>
  </si>
  <si>
    <t>460006********232X</t>
  </si>
  <si>
    <t>421181********6638</t>
  </si>
  <si>
    <t>460102********0617</t>
  </si>
  <si>
    <t>140424********0034</t>
  </si>
  <si>
    <t>460102********2427</t>
  </si>
  <si>
    <t>460035********0020</t>
  </si>
  <si>
    <t>460031********5717</t>
  </si>
  <si>
    <t>460004********3414</t>
  </si>
  <si>
    <t>421182********0257</t>
  </si>
  <si>
    <t>460006********7526</t>
  </si>
  <si>
    <t>460035********0024</t>
  </si>
  <si>
    <t>460028********4441</t>
  </si>
  <si>
    <t>460025********1815</t>
  </si>
  <si>
    <t>460006********4016</t>
  </si>
  <si>
    <t>460006********4636</t>
  </si>
  <si>
    <t>460007********2013</t>
  </si>
  <si>
    <t>460030********0349</t>
  </si>
  <si>
    <t>460027********2329</t>
  </si>
  <si>
    <t>460200********5748</t>
  </si>
  <si>
    <t>460103********0619</t>
  </si>
  <si>
    <t>460102********1831</t>
  </si>
  <si>
    <t>460033********321X</t>
  </si>
  <si>
    <t>152822********661X</t>
  </si>
  <si>
    <t>460033********5089</t>
  </si>
  <si>
    <t>460104********0035</t>
  </si>
  <si>
    <t>460027********4718</t>
  </si>
  <si>
    <t>460026********0024</t>
  </si>
  <si>
    <t>460027********6229</t>
  </si>
  <si>
    <t>460027********0408</t>
  </si>
  <si>
    <t>430721********3140</t>
  </si>
  <si>
    <t>460007********0020</t>
  </si>
  <si>
    <t>460003********4635</t>
  </si>
  <si>
    <t>460034********0417</t>
  </si>
  <si>
    <t>460102********0026</t>
  </si>
  <si>
    <t>469024********7226</t>
  </si>
  <si>
    <t>460003********0211</t>
  </si>
  <si>
    <t>460004********1813</t>
  </si>
  <si>
    <t>460027********2019</t>
  </si>
  <si>
    <t>412801********0822</t>
  </si>
  <si>
    <t>460004********2617</t>
  </si>
  <si>
    <t>460034********2122</t>
  </si>
  <si>
    <t>469003********4133</t>
  </si>
  <si>
    <t>469026********563X</t>
  </si>
  <si>
    <t>460034********1816</t>
  </si>
  <si>
    <t>460004********0213</t>
  </si>
  <si>
    <t>460036********7511</t>
  </si>
  <si>
    <t>460033********3234</t>
  </si>
  <si>
    <t>460027********0612</t>
  </si>
  <si>
    <t>460027********0414</t>
  </si>
  <si>
    <t>460027********2971</t>
  </si>
  <si>
    <t>460022********514X</t>
  </si>
  <si>
    <t>460103********1515</t>
  </si>
  <si>
    <t>460028********2816</t>
  </si>
  <si>
    <t>460004********082X</t>
  </si>
  <si>
    <t>460007********0410</t>
  </si>
  <si>
    <t>460103********3020</t>
  </si>
  <si>
    <t>130921********486X</t>
  </si>
  <si>
    <t>370213********4838</t>
  </si>
  <si>
    <t>460004********3437</t>
  </si>
  <si>
    <t>460003********3428</t>
  </si>
  <si>
    <t>460033********0015</t>
  </si>
  <si>
    <t>460104********1217</t>
  </si>
  <si>
    <t>460102********0326</t>
  </si>
  <si>
    <t>460004********4212</t>
  </si>
  <si>
    <t>460006********4419</t>
  </si>
  <si>
    <t>460003********021X</t>
  </si>
  <si>
    <t>460002********4636</t>
  </si>
  <si>
    <t>460004********3825</t>
  </si>
  <si>
    <t>460034********5513</t>
  </si>
  <si>
    <t>460102********1838</t>
  </si>
  <si>
    <t>460033********0010</t>
  </si>
  <si>
    <t>460033********3299</t>
  </si>
  <si>
    <t>460102********0619</t>
  </si>
  <si>
    <t>460002********2510</t>
  </si>
  <si>
    <t>460200********5122</t>
  </si>
  <si>
    <t>460007********5072</t>
  </si>
  <si>
    <t>460103********1239</t>
  </si>
  <si>
    <t>362228********0012</t>
  </si>
  <si>
    <t>460034********5019</t>
  </si>
  <si>
    <t>460004********0220</t>
  </si>
  <si>
    <t>460102********276X</t>
  </si>
  <si>
    <t>220204********1822</t>
  </si>
  <si>
    <t>120223********4065</t>
  </si>
  <si>
    <t>460006********4041</t>
  </si>
  <si>
    <t>460001********0714</t>
  </si>
  <si>
    <t>360122********7229</t>
  </si>
  <si>
    <t>460104********1528</t>
  </si>
  <si>
    <t>460031********0823</t>
  </si>
  <si>
    <t>230921********0411</t>
  </si>
  <si>
    <t>411081********0369</t>
  </si>
  <si>
    <t>460006********3119</t>
  </si>
  <si>
    <t>460026********3013</t>
  </si>
  <si>
    <t>460027********2074</t>
  </si>
  <si>
    <t>460026********4818</t>
  </si>
  <si>
    <t>533001********7229</t>
  </si>
  <si>
    <t>460033********3279</t>
  </si>
  <si>
    <t>460025********0114</t>
  </si>
  <si>
    <t>460003********2651</t>
  </si>
  <si>
    <t>460002********1813</t>
  </si>
  <si>
    <t>460036********3514</t>
  </si>
  <si>
    <t>460006********483X</t>
  </si>
  <si>
    <t>460004********061X</t>
  </si>
  <si>
    <t>460004********0622</t>
  </si>
  <si>
    <t>460104********1213</t>
  </si>
  <si>
    <t>460028********0419</t>
  </si>
  <si>
    <t>460007********0032</t>
  </si>
  <si>
    <t>220503********031X</t>
  </si>
  <si>
    <t>460103********2710</t>
  </si>
  <si>
    <t>460007********5779</t>
  </si>
  <si>
    <t>460006********0416</t>
  </si>
  <si>
    <t>460005********4518</t>
  </si>
  <si>
    <t>460007********4975</t>
  </si>
  <si>
    <t>460026********002X</t>
  </si>
  <si>
    <t>460001********003X</t>
  </si>
  <si>
    <t>460026********3018</t>
  </si>
  <si>
    <t>460027********0031</t>
  </si>
  <si>
    <t>460005********0036</t>
  </si>
  <si>
    <t>460003********6615</t>
  </si>
  <si>
    <t>460033********4493</t>
  </si>
  <si>
    <t>460003********1010</t>
  </si>
  <si>
    <t>360122********4815</t>
  </si>
  <si>
    <t>460104********0926</t>
  </si>
  <si>
    <t>232332********0618</t>
  </si>
  <si>
    <t>460004********2417</t>
  </si>
  <si>
    <t>370802********4830</t>
  </si>
  <si>
    <t>460027********5918</t>
  </si>
  <si>
    <t>460103********1234</t>
  </si>
  <si>
    <t>460003********4434</t>
  </si>
  <si>
    <t>460003********301X</t>
  </si>
  <si>
    <t>460031********4437</t>
  </si>
  <si>
    <t>460028********1617</t>
  </si>
  <si>
    <t>460027********1736</t>
  </si>
  <si>
    <t>460003********2846</t>
  </si>
  <si>
    <t>460004********3422</t>
  </si>
  <si>
    <t>460032********4398</t>
  </si>
  <si>
    <t>460200********0013</t>
  </si>
  <si>
    <t>650105********1925</t>
  </si>
  <si>
    <t>460004********1823</t>
  </si>
  <si>
    <t>460102********092X</t>
  </si>
  <si>
    <t>460104********0978</t>
  </si>
  <si>
    <t>460021********4462</t>
  </si>
  <si>
    <t>460003********041X</t>
  </si>
  <si>
    <t>460026********0023</t>
  </si>
  <si>
    <t>460002********1221</t>
  </si>
  <si>
    <t>460200********1404</t>
  </si>
  <si>
    <t>460033********835X</t>
  </si>
  <si>
    <t>460004********3650</t>
  </si>
  <si>
    <t>460027********7914</t>
  </si>
  <si>
    <t>632824********0425</t>
  </si>
  <si>
    <t>460034********4726</t>
  </si>
  <si>
    <t>460104********0927</t>
  </si>
  <si>
    <t>460034********0012</t>
  </si>
  <si>
    <t>469023********0019</t>
  </si>
  <si>
    <t>460027********0016</t>
  </si>
  <si>
    <t>460007********7240</t>
  </si>
  <si>
    <t>460030********5431</t>
  </si>
  <si>
    <t>469003********7014</t>
  </si>
  <si>
    <t>460028********5626</t>
  </si>
  <si>
    <t>411526********6431</t>
  </si>
  <si>
    <t>469023********0620</t>
  </si>
  <si>
    <t>460028********6028</t>
  </si>
  <si>
    <t>460003********4214</t>
  </si>
  <si>
    <t>460031********5626</t>
  </si>
  <si>
    <t>460006********1668</t>
  </si>
  <si>
    <t>460028********1244</t>
  </si>
  <si>
    <t>460036********6213</t>
  </si>
  <si>
    <t>460003********0622</t>
  </si>
  <si>
    <t>460006********2718</t>
  </si>
  <si>
    <t>460032********0855</t>
  </si>
  <si>
    <t>460006********4814</t>
  </si>
  <si>
    <t>350525********4529</t>
  </si>
  <si>
    <t>460031********4816</t>
  </si>
  <si>
    <t>460001********0767</t>
  </si>
  <si>
    <t>460004********5013</t>
  </si>
  <si>
    <t>460200********002X</t>
  </si>
  <si>
    <t>460003********4217</t>
  </si>
  <si>
    <t>460025********2119</t>
  </si>
  <si>
    <t>460004********1240</t>
  </si>
  <si>
    <t>460002********2214</t>
  </si>
  <si>
    <t>460031********5273</t>
  </si>
  <si>
    <t>460003********2420</t>
  </si>
  <si>
    <t>460028********3633</t>
  </si>
  <si>
    <t>460003********3877</t>
  </si>
  <si>
    <t>460002********4914</t>
  </si>
  <si>
    <t>460005********6226</t>
  </si>
  <si>
    <t>230709********0342</t>
  </si>
  <si>
    <t>460022********4162</t>
  </si>
  <si>
    <t>460028********0017</t>
  </si>
  <si>
    <t>460002********1511</t>
  </si>
  <si>
    <t>460200********4723</t>
  </si>
  <si>
    <t>460103********1510</t>
  </si>
  <si>
    <t>460027********0010</t>
  </si>
  <si>
    <t>460028********0020</t>
  </si>
  <si>
    <t>460300********0315</t>
  </si>
  <si>
    <t>460003********2424</t>
  </si>
  <si>
    <t>460005********4130</t>
  </si>
  <si>
    <t>460102********271X</t>
  </si>
  <si>
    <t>460003********0420</t>
  </si>
  <si>
    <t>460103********3019</t>
  </si>
  <si>
    <t>460022********121X</t>
  </si>
  <si>
    <t>460034********0479</t>
  </si>
  <si>
    <t>460025********0912</t>
  </si>
  <si>
    <t>460026********0938</t>
  </si>
  <si>
    <t>460003********6030</t>
  </si>
  <si>
    <t>460200********0512</t>
  </si>
  <si>
    <t>460027********6631</t>
  </si>
  <si>
    <t>460036********6210</t>
  </si>
  <si>
    <t>410503********0015</t>
  </si>
  <si>
    <t>460002********1523</t>
  </si>
  <si>
    <t>460006********5233</t>
  </si>
  <si>
    <t>460002********3829</t>
  </si>
  <si>
    <t>440881********6127</t>
  </si>
  <si>
    <t>460104********0017</t>
  </si>
  <si>
    <t>460033********0011</t>
  </si>
  <si>
    <t>460028********0412</t>
  </si>
  <si>
    <t>460033********4489</t>
  </si>
  <si>
    <t>460002********4132</t>
  </si>
  <si>
    <t>460103********1216</t>
  </si>
  <si>
    <t>460003********0446</t>
  </si>
  <si>
    <t>450325********1818</t>
  </si>
  <si>
    <t>440902********0494</t>
  </si>
  <si>
    <t>210922********3943</t>
  </si>
  <si>
    <t>350301********003X</t>
  </si>
  <si>
    <t>460028********0045</t>
  </si>
  <si>
    <t>460027********6611</t>
  </si>
  <si>
    <t>460004********4015</t>
  </si>
  <si>
    <t>460034********0024</t>
  </si>
  <si>
    <t>460104********1219</t>
  </si>
  <si>
    <t>460004********401X</t>
  </si>
  <si>
    <t>460026********0034</t>
  </si>
  <si>
    <t>460027********6219</t>
  </si>
  <si>
    <t>460004********5821</t>
  </si>
  <si>
    <t>460003********3820</t>
  </si>
  <si>
    <t>440803********1524</t>
  </si>
  <si>
    <t>460028********3229</t>
  </si>
  <si>
    <t>460004********0878</t>
  </si>
  <si>
    <t>460028********5662</t>
  </si>
  <si>
    <t>460003********3416</t>
  </si>
  <si>
    <t>460028********3228</t>
  </si>
  <si>
    <t>640204********2026</t>
  </si>
  <si>
    <t>460103********0316</t>
  </si>
  <si>
    <t>460033********4536</t>
  </si>
  <si>
    <t>460028********1219</t>
  </si>
  <si>
    <t>460200********0019</t>
  </si>
  <si>
    <t>460103********091X</t>
  </si>
  <si>
    <t>460028********4035</t>
  </si>
  <si>
    <t>469023********0418</t>
  </si>
  <si>
    <t>460034********0432</t>
  </si>
  <si>
    <t>460027********5719</t>
  </si>
  <si>
    <t>460028********2426</t>
  </si>
  <si>
    <t>220523********1017</t>
  </si>
  <si>
    <t>460003********4196</t>
  </si>
  <si>
    <t>460102********3036</t>
  </si>
  <si>
    <t>460003********7014</t>
  </si>
  <si>
    <t>460002********4411</t>
  </si>
  <si>
    <t>460033********3289</t>
  </si>
  <si>
    <t>469027********4477</t>
  </si>
  <si>
    <t>460027********2311</t>
  </si>
  <si>
    <t>460006********3134</t>
  </si>
  <si>
    <t>460033********4485</t>
  </si>
  <si>
    <t>460107********342X</t>
  </si>
  <si>
    <t>460036********0014</t>
  </si>
  <si>
    <t>460003********0018</t>
  </si>
  <si>
    <t>460031********5621</t>
  </si>
  <si>
    <t>460003********3425</t>
  </si>
  <si>
    <t>230103********0024</t>
  </si>
  <si>
    <t>460028********5225</t>
  </si>
  <si>
    <t>460007********7293</t>
  </si>
  <si>
    <t>460028********2811</t>
  </si>
  <si>
    <t>460003********0214</t>
  </si>
  <si>
    <t>460006********4823</t>
  </si>
  <si>
    <t>460103********0319</t>
  </si>
  <si>
    <t>460028********2451</t>
  </si>
  <si>
    <t>460033********3229</t>
  </si>
  <si>
    <t>460005********1241</t>
  </si>
  <si>
    <t>460004********5213</t>
  </si>
  <si>
    <t>460007********721X</t>
  </si>
  <si>
    <t>460103********1543</t>
  </si>
  <si>
    <t>460003********4621</t>
  </si>
  <si>
    <t>460028********2458</t>
  </si>
  <si>
    <t>460103********0317</t>
  </si>
  <si>
    <t>460003********2628</t>
  </si>
  <si>
    <t>460028********0015</t>
  </si>
  <si>
    <t>460027********0696</t>
  </si>
  <si>
    <t>460025********3357</t>
  </si>
  <si>
    <t>350583********1015</t>
  </si>
  <si>
    <t>460006********6846</t>
  </si>
  <si>
    <t>460102********0913</t>
  </si>
  <si>
    <t>460033********4497</t>
  </si>
  <si>
    <t>342522********0320</t>
  </si>
  <si>
    <t>460006********2328</t>
  </si>
  <si>
    <t>460006********4076</t>
  </si>
  <si>
    <t>460025********0926</t>
  </si>
  <si>
    <t>460031********001X</t>
  </si>
  <si>
    <t>460102********1511</t>
  </si>
  <si>
    <t>460003********6032</t>
  </si>
  <si>
    <t>469021********0023</t>
  </si>
  <si>
    <t>460004********0412</t>
  </si>
  <si>
    <t>460004********0416</t>
  </si>
  <si>
    <t>460200********1651</t>
  </si>
  <si>
    <t>460104********0623</t>
  </si>
  <si>
    <t>239005********2836</t>
  </si>
  <si>
    <t>460026********1516</t>
  </si>
  <si>
    <t>460006********0928</t>
  </si>
  <si>
    <t>211224********5734</t>
  </si>
  <si>
    <t>220122********0718</t>
  </si>
  <si>
    <t>460006********0639</t>
  </si>
  <si>
    <t>460007********4375</t>
  </si>
  <si>
    <t>460102********0614</t>
  </si>
  <si>
    <t>460004********143X</t>
  </si>
  <si>
    <t>460028********0033</t>
  </si>
  <si>
    <t>460004********3474</t>
  </si>
  <si>
    <t>460200********1666</t>
  </si>
  <si>
    <t>460103********0023</t>
  </si>
  <si>
    <t>460033********4175</t>
  </si>
  <si>
    <t>460003********3320</t>
  </si>
  <si>
    <t>460102********3025</t>
  </si>
  <si>
    <t>460003********2018</t>
  </si>
  <si>
    <t>460033********4593</t>
  </si>
  <si>
    <t>460007********724X</t>
  </si>
  <si>
    <t>460027********2957</t>
  </si>
  <si>
    <t>460003********4752</t>
  </si>
  <si>
    <t>460002********6613</t>
  </si>
  <si>
    <t>210411********0218</t>
  </si>
  <si>
    <t>460028********0444</t>
  </si>
  <si>
    <t>460001********0723</t>
  </si>
  <si>
    <t>460104********0027</t>
  </si>
  <si>
    <t>460028********2813</t>
  </si>
  <si>
    <t>460031********0037</t>
  </si>
  <si>
    <t>460003********7737</t>
  </si>
  <si>
    <t>460003********3311</t>
  </si>
  <si>
    <t>460200********4916</t>
  </si>
  <si>
    <t>460033********2689</t>
  </si>
  <si>
    <t>460005********2723</t>
  </si>
  <si>
    <t>460200********1207</t>
  </si>
  <si>
    <t>460022********1715</t>
  </si>
  <si>
    <t>460003********2023</t>
  </si>
  <si>
    <t>460033********3240</t>
  </si>
  <si>
    <t>460027********041X</t>
  </si>
  <si>
    <t>460003********3015</t>
  </si>
  <si>
    <t>460028********6046</t>
  </si>
  <si>
    <t>142702********0013</t>
  </si>
  <si>
    <t>460102********2430</t>
  </si>
  <si>
    <t>460028********0012</t>
  </si>
  <si>
    <t>460025********0927</t>
  </si>
  <si>
    <t>610125********6235</t>
  </si>
  <si>
    <t>469006********4822</t>
  </si>
  <si>
    <t>460003********7033</t>
  </si>
  <si>
    <t>460022********191X</t>
  </si>
  <si>
    <t>460002********1219</t>
  </si>
  <si>
    <t>460004********081X</t>
  </si>
  <si>
    <t>460003********2815</t>
  </si>
  <si>
    <t>460028********521X</t>
  </si>
  <si>
    <t>460003********2435</t>
  </si>
  <si>
    <t>460002********0015</t>
  </si>
  <si>
    <t>460003********3084</t>
  </si>
  <si>
    <t>460102********3312</t>
  </si>
  <si>
    <t>460102********1539</t>
  </si>
  <si>
    <t>460004********1046</t>
  </si>
  <si>
    <t>460004********2828</t>
  </si>
  <si>
    <t>220283********454X</t>
  </si>
  <si>
    <t>460007********7250</t>
  </si>
  <si>
    <t>460027********3759</t>
  </si>
  <si>
    <t>152102********1525</t>
  </si>
  <si>
    <t>445222********0819</t>
  </si>
  <si>
    <t>441225********2225</t>
  </si>
  <si>
    <t>460106********4429</t>
  </si>
  <si>
    <t>460007********7236</t>
  </si>
  <si>
    <t>460006********7518</t>
  </si>
  <si>
    <t>460004********4023</t>
  </si>
  <si>
    <t>460030********0020</t>
  </si>
  <si>
    <t>460002********3222</t>
  </si>
  <si>
    <t>460104********1210</t>
  </si>
  <si>
    <t>460004********2043</t>
  </si>
  <si>
    <t>460003********5827</t>
  </si>
  <si>
    <t>469003********0916</t>
  </si>
  <si>
    <t>460003********2623</t>
  </si>
  <si>
    <t>469007********5769</t>
  </si>
  <si>
    <t>460034********041X</t>
  </si>
  <si>
    <t>460200********3135</t>
  </si>
  <si>
    <t>460104********0955</t>
  </si>
  <si>
    <t>460004********0042</t>
  </si>
  <si>
    <t>460200********0521</t>
  </si>
  <si>
    <t>460103********2117</t>
  </si>
  <si>
    <t>460007********7631</t>
  </si>
  <si>
    <t>460002********3825</t>
  </si>
  <si>
    <t>460006********3418</t>
  </si>
  <si>
    <t>460002********5411</t>
  </si>
  <si>
    <t>460103********1533</t>
  </si>
  <si>
    <t>120109********6521</t>
  </si>
  <si>
    <t>460033********4844</t>
  </si>
  <si>
    <t>460002********4412</t>
  </si>
  <si>
    <t>460031********0862</t>
  </si>
  <si>
    <t>460033********4866</t>
  </si>
  <si>
    <t>460028********5216</t>
  </si>
  <si>
    <t>460102********0329</t>
  </si>
  <si>
    <t>460031********5231</t>
  </si>
  <si>
    <t>350204********1015</t>
  </si>
  <si>
    <t>460033********3875</t>
  </si>
  <si>
    <t>460027********0012</t>
  </si>
  <si>
    <t>460033********4848</t>
  </si>
  <si>
    <t>460025********4812</t>
  </si>
  <si>
    <t>210624********0067</t>
  </si>
  <si>
    <t>460003********0222</t>
  </si>
  <si>
    <t>432501********1016</t>
  </si>
  <si>
    <t>460007********0838</t>
  </si>
  <si>
    <t>460104********0914</t>
  </si>
  <si>
    <t>460025********0614</t>
  </si>
  <si>
    <t>460104********1819</t>
  </si>
  <si>
    <t>460002********6415</t>
  </si>
  <si>
    <t>460027********2334</t>
  </si>
  <si>
    <t>460006********275X</t>
  </si>
  <si>
    <t>460028********005X</t>
  </si>
  <si>
    <t>460033********3888</t>
  </si>
  <si>
    <t>620122********2327</t>
  </si>
  <si>
    <t>460026********3930</t>
  </si>
  <si>
    <t>460005********002X</t>
  </si>
  <si>
    <t>460026********3912</t>
  </si>
  <si>
    <t>460003********3036</t>
  </si>
  <si>
    <t>460026********2410</t>
  </si>
  <si>
    <t>140826********0025</t>
  </si>
  <si>
    <t>460106********3412</t>
  </si>
  <si>
    <t>469026********0814</t>
  </si>
  <si>
    <t>460003********2416</t>
  </si>
  <si>
    <t>460028********6417</t>
  </si>
  <si>
    <t>460027********1333</t>
  </si>
  <si>
    <t>460001********0727</t>
  </si>
  <si>
    <t>430181********2658</t>
  </si>
  <si>
    <t>460004********0219</t>
  </si>
  <si>
    <t>460003********0223</t>
  </si>
  <si>
    <t>532527********2921</t>
  </si>
  <si>
    <t>460027********0018</t>
  </si>
  <si>
    <t>330324********4490</t>
  </si>
  <si>
    <t>460200********5712</t>
  </si>
  <si>
    <t>460006********2925</t>
  </si>
  <si>
    <t>460021********4429</t>
  </si>
  <si>
    <t>460006********0211</t>
  </si>
  <si>
    <t>469003********7320</t>
  </si>
  <si>
    <t>341226********1511</t>
  </si>
  <si>
    <t>460026********3917</t>
  </si>
  <si>
    <t>460003********2830</t>
  </si>
  <si>
    <t>460004********0842</t>
  </si>
  <si>
    <t>460102********0916</t>
  </si>
  <si>
    <t>460006********481X</t>
  </si>
  <si>
    <t>420983********5265</t>
  </si>
  <si>
    <t>460006********2314</t>
  </si>
  <si>
    <t>130632********2029</t>
  </si>
  <si>
    <t>140421********5220</t>
  </si>
  <si>
    <t>460027********2015</t>
  </si>
  <si>
    <t>460006********2016</t>
  </si>
  <si>
    <t>460004********5239</t>
  </si>
  <si>
    <t>460006********7520</t>
  </si>
  <si>
    <t>460007********0037</t>
  </si>
  <si>
    <t>460104********0025</t>
  </si>
  <si>
    <t>460033********597X</t>
  </si>
  <si>
    <t>445281********0939</t>
  </si>
  <si>
    <t>460003********342X</t>
  </si>
  <si>
    <t>460035********1131</t>
  </si>
  <si>
    <t>460300********0017</t>
  </si>
  <si>
    <t>460031********5623</t>
  </si>
  <si>
    <t>460034********5847</t>
  </si>
  <si>
    <t>460003********3067</t>
  </si>
  <si>
    <t>460028********3630</t>
  </si>
  <si>
    <t>460200********051X</t>
  </si>
  <si>
    <t>460007********7229</t>
  </si>
  <si>
    <t>342530********0020</t>
  </si>
  <si>
    <t>460004********6610</t>
  </si>
  <si>
    <t>360782********682X</t>
  </si>
  <si>
    <t>460003********3230</t>
  </si>
  <si>
    <t>460007********4971</t>
  </si>
  <si>
    <t>410702********0524</t>
  </si>
  <si>
    <t>460033********3912</t>
  </si>
  <si>
    <t>460004********4213</t>
  </si>
  <si>
    <t>460007********6191</t>
  </si>
  <si>
    <t>460103********1522</t>
  </si>
  <si>
    <t>460028********6439</t>
  </si>
  <si>
    <t>441223********3816</t>
  </si>
  <si>
    <t>460022********1512</t>
  </si>
  <si>
    <t>460004********2630</t>
  </si>
  <si>
    <t>460035********2321</t>
  </si>
  <si>
    <t>460028********4410</t>
  </si>
  <si>
    <t>410928********4559</t>
  </si>
  <si>
    <t>469023********0010</t>
  </si>
  <si>
    <t>460028********0426</t>
  </si>
  <si>
    <t>460027********1315</t>
  </si>
  <si>
    <t>460103********151X</t>
  </si>
  <si>
    <t>460200********0307</t>
  </si>
  <si>
    <t>460006********5245</t>
  </si>
  <si>
    <t>460036********0449</t>
  </si>
  <si>
    <t>460031********1211</t>
  </si>
  <si>
    <t>460003********3038</t>
  </si>
  <si>
    <t>460003********3056</t>
  </si>
  <si>
    <t>460004********1415</t>
  </si>
  <si>
    <t>460026********031X</t>
  </si>
  <si>
    <t>460034********2746</t>
  </si>
  <si>
    <t>460028********5624</t>
  </si>
  <si>
    <t>460032********7682</t>
  </si>
  <si>
    <t>460033********3270</t>
  </si>
  <si>
    <t>460030********0024</t>
  </si>
  <si>
    <t>410822********6516</t>
  </si>
  <si>
    <t>460027********4423</t>
  </si>
  <si>
    <t>460004********6616</t>
  </si>
  <si>
    <t>460028********0894</t>
  </si>
  <si>
    <t>469005********5829</t>
  </si>
  <si>
    <t>460031********0011</t>
  </si>
  <si>
    <t>460035********1311</t>
  </si>
  <si>
    <t>460103********0919</t>
  </si>
  <si>
    <t>460004********4012</t>
  </si>
  <si>
    <t>460003********4038</t>
  </si>
  <si>
    <t>460003********7797</t>
  </si>
  <si>
    <t>460033********4871</t>
  </si>
  <si>
    <t>460036********4129</t>
  </si>
  <si>
    <t>460003********5821</t>
  </si>
  <si>
    <t>460028********1227</t>
  </si>
  <si>
    <t>460002********2013</t>
  </si>
  <si>
    <t>460004********3449</t>
  </si>
  <si>
    <t>460104********1218</t>
  </si>
  <si>
    <t>460103********0918</t>
  </si>
  <si>
    <t>460006********4414</t>
  </si>
  <si>
    <t>460102********2711</t>
  </si>
  <si>
    <t>460007********0018</t>
  </si>
  <si>
    <t>460002********6015</t>
  </si>
  <si>
    <t>460004********0012</t>
  </si>
  <si>
    <t>460034********0010</t>
  </si>
  <si>
    <t>362502********2059</t>
  </si>
  <si>
    <t>431002********3015</t>
  </si>
  <si>
    <t>460004********4035</t>
  </si>
  <si>
    <t>460004********0625</t>
  </si>
  <si>
    <t>460003********4425</t>
  </si>
  <si>
    <t>460028********2844</t>
  </si>
  <si>
    <t>460033********3278</t>
  </si>
  <si>
    <t>460025********0021</t>
  </si>
  <si>
    <t>460028********2441</t>
  </si>
  <si>
    <t>460002********0329</t>
  </si>
  <si>
    <t>440881********514X</t>
  </si>
  <si>
    <t>460003********2655</t>
  </si>
  <si>
    <t>469022********4817</t>
  </si>
  <si>
    <t>460033********5105</t>
  </si>
  <si>
    <t>460103********1827</t>
  </si>
  <si>
    <t>460102********0017</t>
  </si>
  <si>
    <t>460031********522X</t>
  </si>
  <si>
    <t>460004********2414</t>
  </si>
  <si>
    <t>460006********0410</t>
  </si>
  <si>
    <t>460004********4062</t>
  </si>
  <si>
    <t>460103********0048</t>
  </si>
  <si>
    <t>460028********2470</t>
  </si>
  <si>
    <t>211002********0110</t>
  </si>
  <si>
    <t>460003********6622</t>
  </si>
  <si>
    <t>460004********5026</t>
  </si>
  <si>
    <t>460001********0737</t>
  </si>
  <si>
    <t>360105********2822</t>
  </si>
  <si>
    <t>460007********2027</t>
  </si>
  <si>
    <t>460002********3225</t>
  </si>
  <si>
    <t>460003********0044</t>
  </si>
  <si>
    <t>411527********4014</t>
  </si>
  <si>
    <t>460007********4392</t>
  </si>
  <si>
    <t>460028********6027</t>
  </si>
  <si>
    <t>460004********6419</t>
  </si>
  <si>
    <t>460007********7261</t>
  </si>
  <si>
    <t>460004********4421</t>
  </si>
  <si>
    <t>460003********0612</t>
  </si>
  <si>
    <t>460032********4385</t>
  </si>
  <si>
    <t>460103********2732</t>
  </si>
  <si>
    <t>460102********0016</t>
  </si>
  <si>
    <t>460200********0025</t>
  </si>
  <si>
    <t>460027********4793</t>
  </si>
  <si>
    <t>460021********441X</t>
  </si>
  <si>
    <t>460027********2950</t>
  </si>
  <si>
    <t>440882********1874</t>
  </si>
  <si>
    <t>460026********1522</t>
  </si>
  <si>
    <t>460004********2221</t>
  </si>
  <si>
    <t>460004********3022</t>
  </si>
  <si>
    <t>321284********382X</t>
  </si>
  <si>
    <t>460004********3013</t>
  </si>
  <si>
    <t>220582********0026</t>
  </si>
  <si>
    <t>460025********3019</t>
  </si>
  <si>
    <t>460003********0426</t>
  </si>
  <si>
    <t>460103********0628</t>
  </si>
  <si>
    <t>460028********5639</t>
  </si>
  <si>
    <t>460031********3611</t>
  </si>
  <si>
    <t>460026********0903</t>
  </si>
  <si>
    <t>460003********2239</t>
  </si>
  <si>
    <t>460030********0321</t>
  </si>
  <si>
    <t>440583********043X</t>
  </si>
  <si>
    <t>460003********4651</t>
  </si>
  <si>
    <t>460102********0921</t>
  </si>
  <si>
    <t>230102********4818</t>
  </si>
  <si>
    <t>460036********351X</t>
  </si>
  <si>
    <t>460001********2228</t>
  </si>
  <si>
    <t>362202********507X</t>
  </si>
  <si>
    <t>460028********0032</t>
  </si>
  <si>
    <t>460003********1442</t>
  </si>
  <si>
    <t>460003********2825</t>
  </si>
  <si>
    <t>460004********502X</t>
  </si>
  <si>
    <t>610502********4427</t>
  </si>
  <si>
    <t>460027********3717</t>
  </si>
  <si>
    <t>341221********1059</t>
  </si>
  <si>
    <t>230604********5114</t>
  </si>
  <si>
    <t>460007********0418</t>
  </si>
  <si>
    <t>460102********1228</t>
  </si>
  <si>
    <t>460300********0337</t>
  </si>
  <si>
    <t>460001********192X</t>
  </si>
  <si>
    <t>460004********3435</t>
  </si>
  <si>
    <t>460004********0019</t>
  </si>
  <si>
    <t>460102********1833</t>
  </si>
  <si>
    <t>152128********1814</t>
  </si>
  <si>
    <t>460004********1230</t>
  </si>
  <si>
    <t>460103********0339</t>
  </si>
  <si>
    <t>460028********5239</t>
  </si>
  <si>
    <t>460200********1402</t>
  </si>
  <si>
    <t>460003********0229</t>
  </si>
  <si>
    <t>460102********1226</t>
  </si>
  <si>
    <t>460004********0018</t>
  </si>
  <si>
    <t>460007********5002</t>
  </si>
  <si>
    <t>420802********0425</t>
  </si>
  <si>
    <t>460104********1216</t>
  </si>
  <si>
    <t>411424********2848</t>
  </si>
  <si>
    <t>610428********0821</t>
  </si>
  <si>
    <t>460003********2878</t>
  </si>
  <si>
    <t>460200********5135</t>
  </si>
  <si>
    <t>460031********521X</t>
  </si>
  <si>
    <t>460006********202X</t>
  </si>
  <si>
    <t>460027********0419</t>
  </si>
  <si>
    <t>460102********2415</t>
  </si>
  <si>
    <t>460028********0036</t>
  </si>
  <si>
    <t>460004********0024</t>
  </si>
  <si>
    <t>460022********372X</t>
  </si>
  <si>
    <t>460033********0059</t>
  </si>
  <si>
    <t>460007********0033</t>
  </si>
  <si>
    <t>460004********4025</t>
  </si>
  <si>
    <t>460004********4055</t>
  </si>
  <si>
    <t>460003********4055</t>
  </si>
  <si>
    <t>460004********0656</t>
  </si>
  <si>
    <t>460003********7019</t>
  </si>
  <si>
    <t>460102********0334</t>
  </si>
  <si>
    <t>460005********2125</t>
  </si>
  <si>
    <t>460033********3973</t>
  </si>
  <si>
    <t>460004********5227</t>
  </si>
  <si>
    <t>460028********722X</t>
  </si>
  <si>
    <t>460102********0917</t>
  </si>
  <si>
    <t>460007********722X</t>
  </si>
  <si>
    <t>460028********0868</t>
  </si>
  <si>
    <t>469023********7324</t>
  </si>
  <si>
    <t>231083********5120</t>
  </si>
  <si>
    <t>460027********0611</t>
  </si>
  <si>
    <t>460034********1824</t>
  </si>
  <si>
    <t>460022********0513</t>
  </si>
  <si>
    <t>412727********3058</t>
  </si>
  <si>
    <t>460027********4486</t>
  </si>
  <si>
    <t>460007********467X</t>
  </si>
  <si>
    <t>460103********3046</t>
  </si>
  <si>
    <t>460034********2429</t>
  </si>
  <si>
    <t>460104********122X</t>
  </si>
  <si>
    <t>460026********0076</t>
  </si>
  <si>
    <t>460003********245X</t>
  </si>
  <si>
    <t>460031********0026</t>
  </si>
  <si>
    <t>460028********6072</t>
  </si>
  <si>
    <t>460028********001X</t>
  </si>
  <si>
    <t>469003********7027</t>
  </si>
  <si>
    <t>460022********4816</t>
  </si>
  <si>
    <t>460103********2719</t>
  </si>
  <si>
    <t>460001********0710</t>
  </si>
  <si>
    <t>460025********4516</t>
  </si>
  <si>
    <t>500236********0333</t>
  </si>
  <si>
    <t>460004********0618</t>
  </si>
  <si>
    <t>460006********7521</t>
  </si>
  <si>
    <t>460027********4764</t>
  </si>
  <si>
    <t>460028********1232</t>
  </si>
  <si>
    <t>460003********3065</t>
  </si>
  <si>
    <t>460029********6618</t>
  </si>
  <si>
    <t>469023********4162</t>
  </si>
  <si>
    <t>460031********4846</t>
  </si>
  <si>
    <t>460028********6018</t>
  </si>
  <si>
    <t>460032********7649</t>
  </si>
  <si>
    <t>460022********1921</t>
  </si>
  <si>
    <t>460031********0031</t>
  </si>
  <si>
    <t>430603********3513</t>
  </si>
  <si>
    <t>460002********001X</t>
  </si>
  <si>
    <t>460002********4416</t>
  </si>
  <si>
    <t>460105********0920</t>
  </si>
  <si>
    <t>460001********2227</t>
  </si>
  <si>
    <t>410521********1519</t>
  </si>
  <si>
    <t>460033********4488</t>
  </si>
  <si>
    <t>460027********1715</t>
  </si>
  <si>
    <t>460007********5366</t>
  </si>
  <si>
    <t>460004********001X</t>
  </si>
  <si>
    <t>460006********2419</t>
  </si>
  <si>
    <t>460004********0643</t>
  </si>
  <si>
    <t>460004********521X</t>
  </si>
  <si>
    <t>232103********6836</t>
  </si>
  <si>
    <t>460003********0412</t>
  </si>
  <si>
    <t>460028********6041</t>
  </si>
  <si>
    <t>460031********0827</t>
  </si>
  <si>
    <t>460033********3230</t>
  </si>
  <si>
    <t>460003********3818</t>
  </si>
  <si>
    <t>460003********3821</t>
  </si>
  <si>
    <t>460028********0434</t>
  </si>
  <si>
    <t>460103********0925</t>
  </si>
  <si>
    <t>460028********0429</t>
  </si>
  <si>
    <t>460003********2481</t>
  </si>
  <si>
    <t>460028********5268</t>
  </si>
  <si>
    <t>460005********3718</t>
  </si>
  <si>
    <t>239005********5822</t>
  </si>
  <si>
    <t>460026********4229</t>
  </si>
  <si>
    <t>460007********6367</t>
  </si>
  <si>
    <t>460006********271X</t>
  </si>
  <si>
    <t>460027********132X</t>
  </si>
  <si>
    <t>460033********3243</t>
  </si>
  <si>
    <t>460003********6756</t>
  </si>
  <si>
    <t>460003********299X</t>
  </si>
  <si>
    <t>460028********4023</t>
  </si>
  <si>
    <t>460022********4311</t>
  </si>
  <si>
    <t>460006********5225</t>
  </si>
  <si>
    <t>460003********0418</t>
  </si>
  <si>
    <t>460007********5787</t>
  </si>
  <si>
    <t>460033********0889</t>
  </si>
  <si>
    <t>460033********4494</t>
  </si>
  <si>
    <t>341322********6822</t>
  </si>
  <si>
    <t>469003********1917</t>
  </si>
  <si>
    <t>460026********0318</t>
  </si>
  <si>
    <t>460006********6820</t>
  </si>
  <si>
    <t>460027********1316</t>
  </si>
  <si>
    <t>460035********1920</t>
  </si>
  <si>
    <t>460006********0012</t>
  </si>
  <si>
    <t>460027********592X</t>
  </si>
  <si>
    <t>460033********4504</t>
  </si>
  <si>
    <t>460006********163X</t>
  </si>
  <si>
    <t>469023********8528</t>
  </si>
  <si>
    <t>430321********5431</t>
  </si>
  <si>
    <t>460104********0935</t>
  </si>
  <si>
    <t>460007********536X</t>
  </si>
  <si>
    <t>460007********5376</t>
  </si>
  <si>
    <t>460004********0050</t>
  </si>
  <si>
    <t>460007********4986</t>
  </si>
  <si>
    <t>460003********4619</t>
  </si>
  <si>
    <t>460103********062X</t>
  </si>
  <si>
    <t>130282********0049</t>
  </si>
  <si>
    <t>460036********0019</t>
  </si>
  <si>
    <t>230107********1011</t>
  </si>
  <si>
    <t>460003********3086</t>
  </si>
  <si>
    <t>460003********4816</t>
  </si>
  <si>
    <t>460027********4754</t>
  </si>
  <si>
    <t>460028********0846</t>
  </si>
  <si>
    <t>460028********5673</t>
  </si>
  <si>
    <t>460007********4984</t>
  </si>
  <si>
    <t>230205********1014</t>
  </si>
  <si>
    <t>460003********2436</t>
  </si>
  <si>
    <t>460007********5360</t>
  </si>
  <si>
    <t>460103********1519</t>
  </si>
  <si>
    <t>460033********3215</t>
  </si>
  <si>
    <t>460028********3224</t>
  </si>
  <si>
    <t>230521********0027</t>
  </si>
  <si>
    <t>460102********1535</t>
  </si>
  <si>
    <t>460003********4649</t>
  </si>
  <si>
    <t>652901********4068</t>
  </si>
  <si>
    <t>445121********397X</t>
  </si>
  <si>
    <t>460006********3129</t>
  </si>
  <si>
    <t>460103********0634</t>
  </si>
  <si>
    <t>460006********2312</t>
  </si>
  <si>
    <t>460026********3089</t>
  </si>
  <si>
    <t>460200********3363</t>
  </si>
  <si>
    <t>460002********0014</t>
  </si>
  <si>
    <t>460004********3832</t>
  </si>
  <si>
    <t>460006********1610</t>
  </si>
  <si>
    <t>460028********7248</t>
  </si>
  <si>
    <t>420802********0323</t>
  </si>
  <si>
    <t>460027********2312</t>
  </si>
  <si>
    <t>460104********0912</t>
  </si>
  <si>
    <t>460004********3010</t>
  </si>
  <si>
    <t>469003********5030</t>
  </si>
  <si>
    <t>460007********0013</t>
  </si>
  <si>
    <t>460004********4630</t>
  </si>
  <si>
    <t>460004********2722</t>
  </si>
  <si>
    <t>460028********3234</t>
  </si>
  <si>
    <t>460027********5325</t>
  </si>
  <si>
    <t>411325********1913</t>
  </si>
  <si>
    <t>460003********4419</t>
  </si>
  <si>
    <t>460200********0036</t>
  </si>
  <si>
    <t>460033********0033</t>
  </si>
  <si>
    <t>460007********0030</t>
  </si>
  <si>
    <t>460003********7023</t>
  </si>
  <si>
    <t>412827********1023</t>
  </si>
  <si>
    <t>460027********001X</t>
  </si>
  <si>
    <t>460007********0026</t>
  </si>
  <si>
    <t>460028********6860</t>
  </si>
  <si>
    <t>460007********7299</t>
  </si>
  <si>
    <t>460028********2410</t>
  </si>
  <si>
    <t>460002********0314</t>
  </si>
  <si>
    <t>460028********241X</t>
  </si>
  <si>
    <t>460028********244X</t>
  </si>
  <si>
    <t>460031********5230</t>
  </si>
  <si>
    <t>460001********0719</t>
  </si>
  <si>
    <t>460007********725X</t>
  </si>
  <si>
    <t>460007********4970</t>
  </si>
  <si>
    <t>460027********0618</t>
  </si>
  <si>
    <t>620103********0313</t>
  </si>
  <si>
    <t>460022********0521</t>
  </si>
  <si>
    <t>460003********303X</t>
  </si>
  <si>
    <t>460002********0535</t>
  </si>
  <si>
    <t>460035********1931</t>
  </si>
  <si>
    <t>460002********0010</t>
  </si>
  <si>
    <t>460102********2110</t>
  </si>
  <si>
    <t>460104********0628</t>
  </si>
  <si>
    <t>460004********1411</t>
  </si>
  <si>
    <t>460006********0614</t>
  </si>
  <si>
    <t>460003********2010</t>
  </si>
  <si>
    <t>460200********0529</t>
  </si>
  <si>
    <t>460027********1321</t>
  </si>
  <si>
    <t>460200********3132</t>
  </si>
  <si>
    <t>460007********0016</t>
  </si>
  <si>
    <t>460006********7519</t>
  </si>
  <si>
    <t>460003********7827</t>
  </si>
  <si>
    <t>350583********1076</t>
  </si>
  <si>
    <t>460103********1817</t>
  </si>
  <si>
    <t>460031********0439</t>
  </si>
  <si>
    <t>460004********5225</t>
  </si>
  <si>
    <t>460103********1217</t>
  </si>
  <si>
    <t>460006********2741</t>
  </si>
  <si>
    <t>460033********5081</t>
  </si>
  <si>
    <t>460033********4863</t>
  </si>
  <si>
    <t>460027********4750</t>
  </si>
  <si>
    <t>460004********506X</t>
  </si>
  <si>
    <t>445222********3332</t>
  </si>
  <si>
    <t>211382********2419</t>
  </si>
  <si>
    <t>460300********0028</t>
  </si>
  <si>
    <t>460027********2028</t>
  </si>
  <si>
    <t>469003********1218</t>
  </si>
  <si>
    <t>460007********6157</t>
  </si>
  <si>
    <t>230221********5223</t>
  </si>
  <si>
    <t>460103********0038</t>
  </si>
  <si>
    <t>460102********0646</t>
  </si>
  <si>
    <t>460004********0026</t>
  </si>
  <si>
    <t>460102********0010</t>
  </si>
  <si>
    <t>460200********4909</t>
  </si>
  <si>
    <t>500226********6236</t>
  </si>
  <si>
    <t>460030********7228</t>
  </si>
  <si>
    <t>430981********0325</t>
  </si>
  <si>
    <t>460007********5858</t>
  </si>
  <si>
    <t>460028********0413</t>
  </si>
  <si>
    <t>460028********2814</t>
  </si>
  <si>
    <t>469022********0022</t>
  </si>
  <si>
    <t>460200********1398</t>
  </si>
  <si>
    <t>460102********2720</t>
  </si>
  <si>
    <t>460028********6058</t>
  </si>
  <si>
    <t>210404********0619</t>
  </si>
  <si>
    <t>460003********0210</t>
  </si>
  <si>
    <t>460030********2420</t>
  </si>
  <si>
    <t>460027********5120</t>
  </si>
  <si>
    <t>469007********5790</t>
  </si>
  <si>
    <t>460004********5212</t>
  </si>
  <si>
    <t>223802—海南省质量技术监督标准与信息所-标准化研究[专业技术十一级及以下]</t>
  </si>
  <si>
    <t>460104********0313</t>
  </si>
  <si>
    <t>460003********0839</t>
  </si>
  <si>
    <t>460004********0016</t>
  </si>
  <si>
    <t>460003********0029</t>
  </si>
  <si>
    <t>520102********3826</t>
  </si>
  <si>
    <t>460033********4478</t>
  </si>
  <si>
    <t>460102********121X</t>
  </si>
  <si>
    <t>460104********0321</t>
  </si>
  <si>
    <t>460027********2980</t>
  </si>
  <si>
    <t>460103********0022</t>
  </si>
  <si>
    <t>460002********102X</t>
  </si>
  <si>
    <t>460103********1225</t>
  </si>
  <si>
    <t>460102********0927</t>
  </si>
  <si>
    <t>460200********5729</t>
  </si>
  <si>
    <t>460003********2038</t>
  </si>
  <si>
    <t>460104********0028</t>
  </si>
  <si>
    <t>460103********1529</t>
  </si>
  <si>
    <t>460002********4617</t>
  </si>
  <si>
    <t>350525********3014</t>
  </si>
  <si>
    <t>460034********1250</t>
  </si>
  <si>
    <t>460004********0020</t>
  </si>
  <si>
    <t>460033********5099</t>
  </si>
  <si>
    <t>460004********0013</t>
  </si>
  <si>
    <t>211322********0780</t>
  </si>
  <si>
    <t>420107********2916</t>
  </si>
  <si>
    <t>411481********7839</t>
  </si>
  <si>
    <t>362430********2075</t>
  </si>
  <si>
    <t>511921********4196</t>
  </si>
  <si>
    <t>460001********0730</t>
  </si>
  <si>
    <t>460004********6022</t>
  </si>
  <si>
    <t>513701********4238</t>
  </si>
  <si>
    <t>460022********0530</t>
  </si>
  <si>
    <t>460102********2113</t>
  </si>
  <si>
    <t>460103********1224</t>
  </si>
  <si>
    <t>460022********0319</t>
  </si>
  <si>
    <t>460021********4421</t>
  </si>
  <si>
    <t>460003********3814</t>
  </si>
  <si>
    <t>460104********0629</t>
  </si>
  <si>
    <t>430426********0029</t>
  </si>
  <si>
    <t>460201********5331</t>
  </si>
  <si>
    <t>230405********0626</t>
  </si>
  <si>
    <t>420581********0343</t>
  </si>
  <si>
    <t>320623********0073</t>
  </si>
  <si>
    <t>460002********2232</t>
  </si>
  <si>
    <t>469027********5421</t>
  </si>
  <si>
    <t>460022********0725</t>
  </si>
  <si>
    <t>460103********1823</t>
  </si>
  <si>
    <t>441882********0641</t>
  </si>
  <si>
    <t>460022********3262</t>
  </si>
  <si>
    <t>460103********1513</t>
  </si>
  <si>
    <t>460103********181X</t>
  </si>
  <si>
    <t>460102********1224</t>
  </si>
  <si>
    <t>230882********0628</t>
  </si>
  <si>
    <t>510703********071X</t>
  </si>
  <si>
    <t>460003********5623</t>
  </si>
  <si>
    <t>220323********0840</t>
  </si>
  <si>
    <t>460004********2635</t>
  </si>
  <si>
    <t>460033********3268</t>
  </si>
  <si>
    <t>460028********0913</t>
  </si>
  <si>
    <t>460006********7819</t>
  </si>
  <si>
    <t>460003********5828</t>
  </si>
  <si>
    <t>460033********4503</t>
  </si>
  <si>
    <t>431002********0812</t>
  </si>
  <si>
    <t>513701********6526</t>
  </si>
  <si>
    <t>460104********0626</t>
  </si>
  <si>
    <t>460103********0024</t>
  </si>
  <si>
    <t>460102********0912</t>
  </si>
  <si>
    <t>460028********0019</t>
  </si>
  <si>
    <t>460003********2627</t>
  </si>
  <si>
    <t>460027********8501</t>
  </si>
  <si>
    <t>460102********1216</t>
  </si>
  <si>
    <t>232303********2428</t>
  </si>
  <si>
    <t>460003********0624</t>
  </si>
  <si>
    <t>460006********0611</t>
  </si>
  <si>
    <t>460027********661X</t>
  </si>
  <si>
    <t>460028********1221</t>
  </si>
  <si>
    <t>460027********1313</t>
  </si>
  <si>
    <t>460003********2925</t>
  </si>
  <si>
    <t>460007********4966</t>
  </si>
  <si>
    <t>460103********0916</t>
  </si>
  <si>
    <t>460033********5931</t>
  </si>
  <si>
    <t>460006********728X</t>
  </si>
  <si>
    <t>460027********7018</t>
  </si>
  <si>
    <t>460004********5218</t>
  </si>
  <si>
    <t>469003********5640</t>
  </si>
  <si>
    <t>460006********7528</t>
  </si>
  <si>
    <t>460025********424X</t>
  </si>
  <si>
    <t>469005********1520</t>
  </si>
  <si>
    <t>460006********1612</t>
  </si>
  <si>
    <t>460103********0032</t>
  </si>
  <si>
    <t>460025********2710</t>
  </si>
  <si>
    <t>460027********593X</t>
  </si>
  <si>
    <t>460102********0635</t>
  </si>
  <si>
    <t>460004********2428</t>
  </si>
  <si>
    <t>460002********4645</t>
  </si>
  <si>
    <t>440802********1918</t>
  </si>
  <si>
    <t>460102********1523</t>
  </si>
  <si>
    <t>430121********737X</t>
  </si>
  <si>
    <t>460026********0028</t>
  </si>
  <si>
    <t>460003********0424</t>
  </si>
  <si>
    <t>460004********0217</t>
  </si>
  <si>
    <t>460004********0417</t>
  </si>
  <si>
    <t>460004********222X</t>
  </si>
  <si>
    <t>460028********2861</t>
  </si>
  <si>
    <t>460002********0321</t>
  </si>
  <si>
    <t>460006********0613</t>
  </si>
  <si>
    <t>460004********221X</t>
  </si>
  <si>
    <t>460001********1024</t>
  </si>
  <si>
    <t>460001********0741</t>
  </si>
  <si>
    <t>513824********5417</t>
  </si>
  <si>
    <t>460002********4917</t>
  </si>
  <si>
    <t>460102********1225</t>
  </si>
  <si>
    <t>460021********2127</t>
  </si>
  <si>
    <t>460003********7826</t>
  </si>
  <si>
    <t>460027********8210</t>
  </si>
  <si>
    <t>460025********031X</t>
  </si>
  <si>
    <t>421087********0087</t>
  </si>
  <si>
    <t>460006********0044</t>
  </si>
  <si>
    <t>469003********2782</t>
  </si>
  <si>
    <t>460005********514X</t>
  </si>
  <si>
    <t>460102********2462</t>
  </si>
  <si>
    <t>460033********7181</t>
  </si>
  <si>
    <t>460028********8013</t>
  </si>
  <si>
    <t>232326********7779</t>
  </si>
  <si>
    <t>460004********0866</t>
  </si>
  <si>
    <t>460034********3623</t>
  </si>
  <si>
    <t>231121********0028</t>
  </si>
  <si>
    <t>460002********6639</t>
  </si>
  <si>
    <t>460033********068X</t>
  </si>
  <si>
    <t>460001********1027</t>
  </si>
  <si>
    <t>469003********6122</t>
  </si>
  <si>
    <t>460001********0720</t>
  </si>
  <si>
    <t>460102********122X</t>
  </si>
  <si>
    <t>460027********3728</t>
  </si>
  <si>
    <t>460031********0824</t>
  </si>
  <si>
    <t>460102********0911</t>
  </si>
  <si>
    <t>460001********0027</t>
  </si>
  <si>
    <t>230223********0510</t>
  </si>
  <si>
    <t>460003********582X</t>
  </si>
  <si>
    <t>460006********0018</t>
  </si>
  <si>
    <t>460027********7323</t>
  </si>
  <si>
    <t>460003********8829</t>
  </si>
  <si>
    <t>460003********7649</t>
  </si>
  <si>
    <t>522225********3620</t>
  </si>
  <si>
    <t>460027********473X</t>
  </si>
  <si>
    <t>110101********453X</t>
  </si>
  <si>
    <t>460003********7030</t>
  </si>
  <si>
    <t>460003********3440</t>
  </si>
  <si>
    <t>411525********9234</t>
  </si>
  <si>
    <t>460007********4968</t>
  </si>
  <si>
    <t>460002********4916</t>
  </si>
  <si>
    <t>460006********4817</t>
  </si>
  <si>
    <t>460004********0227</t>
  </si>
  <si>
    <t>460028********081X</t>
  </si>
  <si>
    <t>469025********0328</t>
  </si>
  <si>
    <t>460001********0759</t>
  </si>
  <si>
    <t>340803********2586</t>
  </si>
  <si>
    <t>460031********0025</t>
  </si>
  <si>
    <t>460003********3059</t>
  </si>
  <si>
    <t>460004********1824</t>
  </si>
  <si>
    <t>460102********1845</t>
  </si>
  <si>
    <t>433124********4020</t>
  </si>
  <si>
    <t>460102********1817</t>
  </si>
  <si>
    <t>460022********392X</t>
  </si>
  <si>
    <t>460025********0026</t>
  </si>
  <si>
    <t>632802********0029</t>
  </si>
  <si>
    <t>460028********0038</t>
  </si>
  <si>
    <t>130802********0614</t>
  </si>
  <si>
    <t>140202********5539</t>
  </si>
  <si>
    <t>460005********6023</t>
  </si>
  <si>
    <t>460004********5810</t>
  </si>
  <si>
    <t>460022********4535</t>
  </si>
  <si>
    <t>460003********4242</t>
  </si>
  <si>
    <t>652901********4355</t>
  </si>
  <si>
    <t>460031********5653</t>
  </si>
  <si>
    <t>460004********4029</t>
  </si>
  <si>
    <t>460102********1220</t>
  </si>
  <si>
    <t>460001********1028</t>
  </si>
  <si>
    <t>460034********0046</t>
  </si>
  <si>
    <t>460022********0729</t>
  </si>
  <si>
    <t>460028********0414</t>
  </si>
  <si>
    <t>511323********1922</t>
  </si>
  <si>
    <t>460002********4420</t>
  </si>
  <si>
    <t>460103********0350</t>
  </si>
  <si>
    <t>460006********2324</t>
  </si>
  <si>
    <t>460103********1240</t>
  </si>
  <si>
    <t>460102********0615</t>
  </si>
  <si>
    <t>460003********1622</t>
  </si>
  <si>
    <t>460103********1835</t>
  </si>
  <si>
    <t>522227********1625</t>
  </si>
  <si>
    <t>460003********0621</t>
  </si>
  <si>
    <t>460026********1235</t>
  </si>
  <si>
    <t>460102********124X</t>
  </si>
  <si>
    <t>460003********4236</t>
  </si>
  <si>
    <t>460006********1620</t>
  </si>
  <si>
    <t>469023********6222</t>
  </si>
  <si>
    <t>460103********0346</t>
  </si>
  <si>
    <t>411081********9028</t>
  </si>
  <si>
    <t>460030********0310</t>
  </si>
  <si>
    <t>460006********4013</t>
  </si>
  <si>
    <t>532301********0025</t>
  </si>
  <si>
    <t>469024********0019</t>
  </si>
  <si>
    <t>659001********5744</t>
  </si>
  <si>
    <t>460006********6828</t>
  </si>
  <si>
    <t>460200********3138</t>
  </si>
  <si>
    <t>460102********2718</t>
  </si>
  <si>
    <t>460104********0345</t>
  </si>
  <si>
    <t>460003********0027</t>
  </si>
  <si>
    <t>460103********2715</t>
  </si>
  <si>
    <t>460025********4817</t>
  </si>
  <si>
    <t>370782********113X</t>
  </si>
  <si>
    <t>460004********4214</t>
  </si>
  <si>
    <t>460030********0019</t>
  </si>
  <si>
    <t>460005********5624</t>
  </si>
  <si>
    <t>220524********0012</t>
  </si>
  <si>
    <t>460003********4826</t>
  </si>
  <si>
    <t>460005********2323</t>
  </si>
  <si>
    <t>440582********3025</t>
  </si>
  <si>
    <t>460033********5098</t>
  </si>
  <si>
    <t>650203********0022</t>
  </si>
  <si>
    <t>460004********2020</t>
  </si>
  <si>
    <t>460027********7624</t>
  </si>
  <si>
    <t>460022********1523</t>
  </si>
  <si>
    <t>460006********2730</t>
  </si>
  <si>
    <t>460002********0341</t>
  </si>
  <si>
    <t>460006********8724</t>
  </si>
  <si>
    <t>460102********0014</t>
  </si>
  <si>
    <t>460028********0423</t>
  </si>
  <si>
    <t>469023********0025</t>
  </si>
  <si>
    <t>460006********7248</t>
  </si>
  <si>
    <t>460003********743X</t>
  </si>
  <si>
    <t>140521********1026</t>
  </si>
  <si>
    <t>460003********0021</t>
  </si>
  <si>
    <t>460031********0868</t>
  </si>
  <si>
    <t>460004********162X</t>
  </si>
  <si>
    <t>460004********3621</t>
  </si>
  <si>
    <t>469027********3876</t>
  </si>
  <si>
    <t>362201********024X</t>
  </si>
  <si>
    <t>460102********3318</t>
  </si>
  <si>
    <t>460007********4978</t>
  </si>
  <si>
    <t>460006********4471</t>
  </si>
  <si>
    <t>469026********0024</t>
  </si>
  <si>
    <t>440923********1747</t>
  </si>
  <si>
    <t>460035********0023</t>
  </si>
  <si>
    <t>460033********3686</t>
  </si>
  <si>
    <t>460036********0040</t>
  </si>
  <si>
    <t>460028********1213</t>
  </si>
  <si>
    <t>431202********8027</t>
  </si>
  <si>
    <t>460027********101X</t>
  </si>
  <si>
    <t>460025********0018</t>
  </si>
  <si>
    <t>231005********1013</t>
  </si>
  <si>
    <t>460033********3577</t>
  </si>
  <si>
    <t>460006********2318</t>
  </si>
  <si>
    <t>460033********5070</t>
  </si>
  <si>
    <t>460007********5386</t>
  </si>
  <si>
    <t>230105********3721</t>
  </si>
  <si>
    <t>460007********3864</t>
  </si>
  <si>
    <t>150429********2517</t>
  </si>
  <si>
    <t>511526********1118</t>
  </si>
  <si>
    <t>460004********3224</t>
  </si>
  <si>
    <t>460028********7229</t>
  </si>
  <si>
    <t>460003********1627</t>
  </si>
  <si>
    <t>460103********1212</t>
  </si>
  <si>
    <t>460034********0031</t>
  </si>
  <si>
    <t>450221********0024</t>
  </si>
  <si>
    <t>460027********6610</t>
  </si>
  <si>
    <t>460003********2874</t>
  </si>
  <si>
    <t>460102********0322</t>
  </si>
  <si>
    <t>460030********7238</t>
  </si>
  <si>
    <t>460104********093X</t>
  </si>
  <si>
    <t>460027********2629</t>
  </si>
  <si>
    <t>460006********4839</t>
  </si>
  <si>
    <t>412723********6446</t>
  </si>
  <si>
    <t>460003********7427</t>
  </si>
  <si>
    <t>460200********2713</t>
  </si>
  <si>
    <t>460107********4628</t>
  </si>
  <si>
    <t>460102********1549</t>
  </si>
  <si>
    <t>460004********4423</t>
  </si>
  <si>
    <t>460102********1822</t>
  </si>
  <si>
    <t>230605********1429</t>
  </si>
  <si>
    <t>231026********0629</t>
  </si>
  <si>
    <t>469005********1026</t>
  </si>
  <si>
    <t>460102********2129</t>
  </si>
  <si>
    <t>460028********3220</t>
  </si>
  <si>
    <t>460200********4694</t>
  </si>
  <si>
    <t>659001********1629</t>
  </si>
  <si>
    <t>430426********8941</t>
  </si>
  <si>
    <t>460036********7226</t>
  </si>
  <si>
    <t>460028********3611</t>
  </si>
  <si>
    <t>460107********2629</t>
  </si>
  <si>
    <t>460103********1849</t>
  </si>
  <si>
    <t>460027********5964</t>
  </si>
  <si>
    <t>513029********5243</t>
  </si>
  <si>
    <t>460027********4439</t>
  </si>
  <si>
    <t>460005********3228</t>
  </si>
  <si>
    <t>460027********5948</t>
  </si>
  <si>
    <t>460006********2946</t>
  </si>
  <si>
    <t>460003********0439</t>
  </si>
  <si>
    <t>460031********0849</t>
  </si>
  <si>
    <t>460102********1528</t>
  </si>
  <si>
    <t>622424********0028</t>
  </si>
  <si>
    <t>460027********2097</t>
  </si>
  <si>
    <t>460103********3070</t>
  </si>
  <si>
    <t>460003********401X</t>
  </si>
  <si>
    <t>460028********5231</t>
  </si>
  <si>
    <t>460027********822X</t>
  </si>
  <si>
    <t>460004********4028</t>
  </si>
  <si>
    <t>460033********4471</t>
  </si>
  <si>
    <t>460007********0019</t>
  </si>
  <si>
    <t>460007********7224</t>
  </si>
  <si>
    <t>460027********6640</t>
  </si>
  <si>
    <t>460003********2464</t>
  </si>
  <si>
    <t>460033********5086</t>
  </si>
  <si>
    <t>460006********0419</t>
  </si>
  <si>
    <t>460004********4229</t>
  </si>
  <si>
    <t>460026********2718</t>
  </si>
  <si>
    <t>340826********403X</t>
  </si>
  <si>
    <t>340821********2769</t>
  </si>
  <si>
    <t>460028********0041</t>
  </si>
  <si>
    <t>460033********5377</t>
  </si>
  <si>
    <t>460022********6248</t>
  </si>
  <si>
    <t>142601********1020</t>
  </si>
  <si>
    <t>231025********5746</t>
  </si>
  <si>
    <t>411323********5812</t>
  </si>
  <si>
    <t>460031********0044</t>
  </si>
  <si>
    <t>360428********0418</t>
  </si>
  <si>
    <t>460004********2031</t>
  </si>
  <si>
    <t>460004********4011</t>
  </si>
  <si>
    <t>622624********0527</t>
  </si>
  <si>
    <t>460104********063X</t>
  </si>
  <si>
    <t>460027********6612</t>
  </si>
  <si>
    <t>450325********2429</t>
  </si>
  <si>
    <t>460103********0019</t>
  </si>
  <si>
    <t>460004********0815</t>
  </si>
  <si>
    <t>460200********1927</t>
  </si>
  <si>
    <t>460003********3295</t>
  </si>
  <si>
    <t>460104********0985</t>
  </si>
  <si>
    <t>412829********0041</t>
  </si>
  <si>
    <t>460102********0961</t>
  </si>
  <si>
    <t>460028********402X</t>
  </si>
  <si>
    <t>460003********5411</t>
  </si>
  <si>
    <t>130903********1823</t>
  </si>
  <si>
    <t>460006********022X</t>
  </si>
  <si>
    <t>510781********9325</t>
  </si>
  <si>
    <t>410104********0071</t>
  </si>
  <si>
    <t>460200********0284</t>
  </si>
  <si>
    <t>340604********1028</t>
  </si>
  <si>
    <t>460103********2747</t>
  </si>
  <si>
    <t>460104********0910</t>
  </si>
  <si>
    <t>460002********1825</t>
  </si>
  <si>
    <t>460005********6622</t>
  </si>
  <si>
    <t>460003********462X</t>
  </si>
  <si>
    <t>460004********4844</t>
  </si>
  <si>
    <t>410511********0623</t>
  </si>
  <si>
    <t>460104********0928</t>
  </si>
  <si>
    <t>460004********1469</t>
  </si>
  <si>
    <t>460031********5212</t>
  </si>
  <si>
    <t>372924********0043</t>
  </si>
  <si>
    <t>460103********1810</t>
  </si>
  <si>
    <t>469003********9128</t>
  </si>
  <si>
    <t>460300********0029</t>
  </si>
  <si>
    <t>460003********2831</t>
  </si>
  <si>
    <t>460004********4243</t>
  </si>
  <si>
    <t>430721********0024</t>
  </si>
  <si>
    <t>460031********0019</t>
  </si>
  <si>
    <t>460003********4641</t>
  </si>
  <si>
    <t>460102********0324</t>
  </si>
  <si>
    <t>130823********0047</t>
  </si>
  <si>
    <t>421023********0726</t>
  </si>
  <si>
    <t>460004********0223</t>
  </si>
  <si>
    <t>612501********001X</t>
  </si>
  <si>
    <t>460006********0618</t>
  </si>
  <si>
    <t>460002********6221</t>
  </si>
  <si>
    <t>372929********0011</t>
  </si>
  <si>
    <t>460033********7508</t>
  </si>
  <si>
    <t>460027********003X</t>
  </si>
  <si>
    <t>460004********5222</t>
  </si>
  <si>
    <t>431081********0835</t>
  </si>
  <si>
    <t>460102********0920</t>
  </si>
  <si>
    <t>469024********0021</t>
  </si>
  <si>
    <t>460033********0017</t>
  </si>
  <si>
    <t>460006********0034</t>
  </si>
  <si>
    <t>460004********6024</t>
  </si>
  <si>
    <t>460103********2726</t>
  </si>
  <si>
    <t>460200********0782</t>
  </si>
  <si>
    <t>460002********4961</t>
  </si>
  <si>
    <t>460102********0930</t>
  </si>
  <si>
    <t>330903********0623</t>
  </si>
  <si>
    <t>460003********0034</t>
  </si>
  <si>
    <t>460025********093X</t>
  </si>
  <si>
    <t>460103********2749</t>
  </si>
  <si>
    <t>460104********0020</t>
  </si>
  <si>
    <t>460104********1240</t>
  </si>
  <si>
    <t>469028********0040</t>
  </si>
  <si>
    <t>460103********124X</t>
  </si>
  <si>
    <t>460103********0017</t>
  </si>
  <si>
    <t>460200********027X</t>
  </si>
  <si>
    <t>411503********2714</t>
  </si>
  <si>
    <t>460028********2018</t>
  </si>
  <si>
    <t>460004********4434</t>
  </si>
  <si>
    <t>460026********0322</t>
  </si>
  <si>
    <t>140322********2410</t>
  </si>
  <si>
    <t>460028********0016</t>
  </si>
  <si>
    <t>372323********0628</t>
  </si>
  <si>
    <t>460033********0013</t>
  </si>
  <si>
    <t>460102********4523</t>
  </si>
  <si>
    <t>460028********2421</t>
  </si>
  <si>
    <t>452424********0210</t>
  </si>
  <si>
    <t>460003********0821</t>
  </si>
  <si>
    <t>460007********0022</t>
  </si>
  <si>
    <t>460103********1214</t>
  </si>
  <si>
    <t>460102********0629</t>
  </si>
  <si>
    <t>460007********3376</t>
  </si>
  <si>
    <t>431281********5610</t>
  </si>
  <si>
    <t>460005********1234</t>
  </si>
  <si>
    <t>450923********4108</t>
  </si>
  <si>
    <t>230302********5023</t>
  </si>
  <si>
    <t>469023********0023</t>
  </si>
  <si>
    <t>460102********033X</t>
  </si>
  <si>
    <t>500230********2149</t>
  </si>
  <si>
    <t>370282********7328</t>
  </si>
  <si>
    <t>460033********177X</t>
  </si>
  <si>
    <t>460007********0413</t>
  </si>
  <si>
    <t>460004********4216</t>
  </si>
  <si>
    <t>460028********0027</t>
  </si>
  <si>
    <t>450481********1420</t>
  </si>
  <si>
    <t>460036********521X</t>
  </si>
  <si>
    <t>610302********2022</t>
  </si>
  <si>
    <t>460022********2310</t>
  </si>
  <si>
    <t>460102********2713</t>
  </si>
  <si>
    <t>440223********001X</t>
  </si>
  <si>
    <t>460036********4819</t>
  </si>
  <si>
    <t>370285********0440</t>
  </si>
  <si>
    <t>411122********4021</t>
  </si>
  <si>
    <t>460002********6625</t>
  </si>
  <si>
    <t>460028********0060</t>
  </si>
  <si>
    <t>460002********5829</t>
  </si>
  <si>
    <t>460003********6815</t>
  </si>
  <si>
    <t>469005********1025</t>
  </si>
  <si>
    <t>460036********0015</t>
  </si>
  <si>
    <t>460027********444X</t>
  </si>
  <si>
    <t>460028********2864</t>
  </si>
  <si>
    <t>460025********0311</t>
  </si>
  <si>
    <t>460035********1918</t>
  </si>
  <si>
    <t>469003********3023</t>
  </si>
  <si>
    <t>460031********0818</t>
  </si>
  <si>
    <t>460103********0620</t>
  </si>
  <si>
    <t>410185********0015</t>
  </si>
  <si>
    <t>460028********0424</t>
  </si>
  <si>
    <t>513023********0324</t>
  </si>
  <si>
    <t>410901********0564</t>
  </si>
  <si>
    <t>460030********6021</t>
  </si>
  <si>
    <t>420683********5822</t>
  </si>
  <si>
    <t>460102********1510</t>
  </si>
  <si>
    <t>460006********842X</t>
  </si>
  <si>
    <t>460006********1671</t>
  </si>
  <si>
    <t>460007********5370</t>
  </si>
  <si>
    <t>460103********3627</t>
  </si>
  <si>
    <t>460033********4199</t>
  </si>
  <si>
    <t>460004********0025</t>
  </si>
  <si>
    <t>460028********3626</t>
  </si>
  <si>
    <t>460104********0024</t>
  </si>
  <si>
    <t>460005********0022</t>
  </si>
  <si>
    <t>460102********0938</t>
  </si>
  <si>
    <t>460003********2632</t>
  </si>
  <si>
    <t>460103********2114</t>
  </si>
  <si>
    <t>460103********0028</t>
  </si>
  <si>
    <t>420983********522X</t>
  </si>
  <si>
    <t>230103********0915</t>
  </si>
  <si>
    <t>460103********1226</t>
  </si>
  <si>
    <t>460107********0023</t>
  </si>
  <si>
    <t>440825********1498</t>
  </si>
  <si>
    <t>420984********0029</t>
  </si>
  <si>
    <t>460104********0323</t>
  </si>
  <si>
    <t>460107********3027</t>
  </si>
  <si>
    <t>469003********6728</t>
  </si>
  <si>
    <t>460006********273X</t>
  </si>
  <si>
    <t>460006********4018</t>
  </si>
  <si>
    <t>350125********4128</t>
  </si>
  <si>
    <t>413001********4026</t>
  </si>
  <si>
    <t>352202********2523</t>
  </si>
  <si>
    <t>411303********6764</t>
  </si>
  <si>
    <t>232301********0045</t>
  </si>
  <si>
    <t>460027********172X</t>
  </si>
  <si>
    <t>460033********0682</t>
  </si>
  <si>
    <t>460033********2672</t>
  </si>
  <si>
    <t>460025********0044</t>
  </si>
  <si>
    <t>460007********0427</t>
  </si>
  <si>
    <t>411002********1048</t>
  </si>
  <si>
    <t>411524********5627</t>
  </si>
  <si>
    <t>460028********3241</t>
  </si>
  <si>
    <t>460036********4121</t>
  </si>
  <si>
    <t>230402********0027</t>
  </si>
  <si>
    <t>460004********1215</t>
  </si>
  <si>
    <t>460003********2908</t>
  </si>
  <si>
    <t>360321********751X</t>
  </si>
  <si>
    <t>460001********1020</t>
  </si>
  <si>
    <t>460004********0264</t>
  </si>
  <si>
    <t>460004********5217</t>
  </si>
  <si>
    <t>460027********1367</t>
  </si>
  <si>
    <t>440882********3126</t>
  </si>
  <si>
    <t>220881********0041</t>
  </si>
  <si>
    <t>460200********0030</t>
  </si>
  <si>
    <t>140311********1542</t>
  </si>
  <si>
    <t>460031********0014</t>
  </si>
  <si>
    <t>350102********241X</t>
  </si>
  <si>
    <t>612601********4022</t>
  </si>
  <si>
    <t>460200********0523</t>
  </si>
  <si>
    <t>440825********3960</t>
  </si>
  <si>
    <t>430521********4964</t>
  </si>
  <si>
    <t>460103********0040</t>
  </si>
  <si>
    <t>460007********5761</t>
  </si>
  <si>
    <t>460027********7029</t>
  </si>
  <si>
    <t>460033********7513</t>
  </si>
  <si>
    <t>460004********2823</t>
  </si>
  <si>
    <t>460003********3417</t>
  </si>
  <si>
    <t>460028********002X</t>
  </si>
  <si>
    <t>152201********0518</t>
  </si>
  <si>
    <t>654101********2845</t>
  </si>
  <si>
    <t>230406********0417</t>
  </si>
  <si>
    <t>460007********7247</t>
  </si>
  <si>
    <t>460200********4444</t>
  </si>
  <si>
    <t>460002********4622</t>
  </si>
  <si>
    <t>460027********1018</t>
  </si>
  <si>
    <t>460033********4829</t>
  </si>
  <si>
    <t>460022********4824</t>
  </si>
  <si>
    <t>469027********001X</t>
  </si>
  <si>
    <t>450821********122X</t>
  </si>
  <si>
    <t>460103********302X</t>
  </si>
  <si>
    <t>371521********398X</t>
  </si>
  <si>
    <t>460003********1218</t>
  </si>
  <si>
    <t>460103********2718</t>
  </si>
  <si>
    <t>460300********0610</t>
  </si>
  <si>
    <t>460103********0922</t>
  </si>
  <si>
    <t>460102********0612</t>
  </si>
  <si>
    <t>460200********2079</t>
  </si>
  <si>
    <t>411528********5842</t>
  </si>
  <si>
    <t>332529********4913</t>
  </si>
  <si>
    <t>460003********2273</t>
  </si>
  <si>
    <t>460003********3228</t>
  </si>
  <si>
    <t>431124********8146</t>
  </si>
  <si>
    <t>469007********4981</t>
  </si>
  <si>
    <t>469024********5621</t>
  </si>
  <si>
    <t>230103********2825</t>
  </si>
  <si>
    <t>460003********8229</t>
  </si>
  <si>
    <t>330481********4666</t>
  </si>
  <si>
    <t>450821********3619</t>
  </si>
  <si>
    <t>340824********562X</t>
  </si>
  <si>
    <t>460004********3021</t>
  </si>
  <si>
    <t>460027********2020</t>
  </si>
  <si>
    <t>460200********0283</t>
  </si>
  <si>
    <t>460003********4259</t>
  </si>
  <si>
    <t>460102********0038</t>
  </si>
  <si>
    <t>220521********0032</t>
  </si>
  <si>
    <t>460026********4819</t>
  </si>
  <si>
    <t>460104********0019</t>
  </si>
  <si>
    <t>460034********1224</t>
  </si>
  <si>
    <t>460003********1440</t>
  </si>
  <si>
    <t>460007********2272</t>
  </si>
  <si>
    <t>460035********2913</t>
  </si>
  <si>
    <t>220204********1524</t>
  </si>
  <si>
    <t>460005********6027</t>
  </si>
  <si>
    <t>460028********7221</t>
  </si>
  <si>
    <t>460022********5122</t>
  </si>
  <si>
    <t>460007********336X</t>
  </si>
  <si>
    <t>460004********5820</t>
  </si>
  <si>
    <t>460006********0039</t>
  </si>
  <si>
    <t>430781********2017</t>
  </si>
  <si>
    <t>460002********3810</t>
  </si>
  <si>
    <t>460007********3625</t>
  </si>
  <si>
    <t>469023********0015</t>
  </si>
  <si>
    <t>532927********0927</t>
  </si>
  <si>
    <t>460004********0627</t>
  </si>
  <si>
    <t>460027********2619</t>
  </si>
  <si>
    <t>460036********7527</t>
  </si>
  <si>
    <t>230805********0025</t>
  </si>
  <si>
    <t>460033********3224</t>
  </si>
  <si>
    <t>460030********3323</t>
  </si>
  <si>
    <t>612324********3525</t>
  </si>
  <si>
    <t>460027********7660</t>
  </si>
  <si>
    <t>640102********1223</t>
  </si>
  <si>
    <t>460103********1848</t>
  </si>
  <si>
    <t>460103********1846</t>
  </si>
  <si>
    <t>469005********2114</t>
  </si>
  <si>
    <t>460027********5127</t>
  </si>
  <si>
    <t>412702********7447</t>
  </si>
  <si>
    <t>460027********7446</t>
  </si>
  <si>
    <t>460102********0043</t>
  </si>
  <si>
    <t>460004********3426</t>
  </si>
  <si>
    <t>460027********0426</t>
  </si>
  <si>
    <t>460031********3616</t>
  </si>
  <si>
    <t>132201********2089</t>
  </si>
  <si>
    <t>231004********1810</t>
  </si>
  <si>
    <t>452122********5452</t>
  </si>
  <si>
    <t>460104********0316</t>
  </si>
  <si>
    <t>362502********0829</t>
  </si>
  <si>
    <t>460004********0841</t>
  </si>
  <si>
    <t>130730********1226</t>
  </si>
  <si>
    <t>152103********0346</t>
  </si>
  <si>
    <t>460200********571X</t>
  </si>
  <si>
    <t>460006********4831</t>
  </si>
  <si>
    <t>460006********8133</t>
  </si>
  <si>
    <t>460004********2453</t>
  </si>
  <si>
    <t>460003********4229</t>
  </si>
  <si>
    <t>460027********792X</t>
  </si>
  <si>
    <t>469003********7315</t>
  </si>
  <si>
    <t>460102********0918</t>
  </si>
  <si>
    <t>460103********1255</t>
  </si>
  <si>
    <t>460102********1825</t>
  </si>
  <si>
    <t>370686********3410</t>
  </si>
  <si>
    <t>460036********1529</t>
  </si>
  <si>
    <t>469003********6722</t>
  </si>
  <si>
    <t>460003********4622</t>
  </si>
  <si>
    <t>460006********4825</t>
  </si>
  <si>
    <t>460102********0972</t>
  </si>
  <si>
    <t>460027********1310</t>
  </si>
  <si>
    <t>460028********4449</t>
  </si>
  <si>
    <t>460003********0264</t>
  </si>
  <si>
    <t>460103********1820</t>
  </si>
  <si>
    <t>460006********8730</t>
  </si>
  <si>
    <t>460103********1578</t>
  </si>
  <si>
    <t>460200********4726</t>
  </si>
  <si>
    <t>460006********8115</t>
  </si>
  <si>
    <t>460025********0914</t>
  </si>
  <si>
    <t>460004********5615</t>
  </si>
  <si>
    <t>460200********0977</t>
  </si>
  <si>
    <t>232324********5127</t>
  </si>
  <si>
    <t>460006********4026</t>
  </si>
  <si>
    <t>513701********5517</t>
  </si>
  <si>
    <t>460027********5711</t>
  </si>
  <si>
    <t>460200********312X</t>
  </si>
  <si>
    <t>460102********151X</t>
  </si>
  <si>
    <t>230103********5948</t>
  </si>
  <si>
    <t>410182********5312</t>
  </si>
  <si>
    <t>460200********0014</t>
  </si>
  <si>
    <t>230183********0623</t>
  </si>
  <si>
    <t>460102********0931</t>
  </si>
  <si>
    <t>460102********152X</t>
  </si>
  <si>
    <t>460200********5118</t>
  </si>
  <si>
    <t>460034********0049</t>
  </si>
  <si>
    <t>460104********031X</t>
  </si>
  <si>
    <t>152122********0321</t>
  </si>
  <si>
    <t>460003********2417</t>
  </si>
  <si>
    <t>469028********3025</t>
  </si>
  <si>
    <t>640202********101X</t>
  </si>
  <si>
    <t>460004********3425</t>
  </si>
  <si>
    <t>460102********2115</t>
  </si>
  <si>
    <t>460004********004X</t>
  </si>
  <si>
    <t>460003********0013</t>
  </si>
  <si>
    <t>460002********362X</t>
  </si>
  <si>
    <t>460033********0087</t>
  </si>
  <si>
    <t>460200********0278</t>
  </si>
  <si>
    <t>460104********001X</t>
  </si>
  <si>
    <t>130423********0041</t>
  </si>
  <si>
    <t>460036********7514</t>
  </si>
  <si>
    <t>460104********0021</t>
  </si>
  <si>
    <t>460003********2024</t>
  </si>
  <si>
    <t>440881********3525</t>
  </si>
  <si>
    <t>360311********1563</t>
  </si>
  <si>
    <t>460025********3318</t>
  </si>
  <si>
    <t>460001********074X</t>
  </si>
  <si>
    <t>460200********0520</t>
  </si>
  <si>
    <t>469022********5129</t>
  </si>
  <si>
    <t>460002********2529</t>
  </si>
  <si>
    <t>469024********0423</t>
  </si>
  <si>
    <t>460028********0438</t>
  </si>
  <si>
    <t>460036********7028</t>
  </si>
  <si>
    <t>460027********8524</t>
  </si>
  <si>
    <t>460007********0429</t>
  </si>
  <si>
    <t>460006********0920</t>
  </si>
  <si>
    <t>460006********1619</t>
  </si>
  <si>
    <t>460030********4511</t>
  </si>
  <si>
    <t>230105********1923</t>
  </si>
  <si>
    <t>460004********0420</t>
  </si>
  <si>
    <t>460025********0923</t>
  </si>
  <si>
    <t>460022********6220</t>
  </si>
  <si>
    <t>460036********0042</t>
  </si>
  <si>
    <t>460022********482X</t>
  </si>
  <si>
    <t>460028********2025</t>
  </si>
  <si>
    <t>469025********4521</t>
  </si>
  <si>
    <t>410181********0021</t>
  </si>
  <si>
    <t>460033********3228</t>
  </si>
  <si>
    <t>420684********0045</t>
  </si>
  <si>
    <t>460104********0962</t>
  </si>
  <si>
    <t>460104********0949</t>
  </si>
  <si>
    <t>460103********1241</t>
  </si>
  <si>
    <t>340822********483X</t>
  </si>
  <si>
    <t>460004********4104</t>
  </si>
  <si>
    <t>460005********1019</t>
  </si>
  <si>
    <t>460006********6822</t>
  </si>
  <si>
    <t>460030********0028</t>
  </si>
  <si>
    <t>460006********8738</t>
  </si>
  <si>
    <t>469025********452X</t>
  </si>
  <si>
    <t>511529********2123</t>
  </si>
  <si>
    <t>431121********0022</t>
  </si>
  <si>
    <t>460004********4625</t>
  </si>
  <si>
    <t>650102********0028</t>
  </si>
  <si>
    <t>230710********0212</t>
  </si>
  <si>
    <t>460006********8721</t>
  </si>
  <si>
    <t>460007********0024</t>
  </si>
  <si>
    <t>460003********164X</t>
  </si>
  <si>
    <t>460006********2020</t>
  </si>
  <si>
    <t>460001********0029</t>
  </si>
  <si>
    <t>460026********2723</t>
  </si>
  <si>
    <t>411402********6421</t>
  </si>
  <si>
    <t>460004********4031</t>
  </si>
  <si>
    <t>460200********5340</t>
  </si>
  <si>
    <t>460027********2621</t>
  </si>
  <si>
    <t>460004********0411</t>
  </si>
  <si>
    <t>460004********0837</t>
  </si>
  <si>
    <t>440982********5920</t>
  </si>
  <si>
    <t>460026********3080</t>
  </si>
  <si>
    <t>460007********7263</t>
  </si>
  <si>
    <t>450881********002X</t>
  </si>
  <si>
    <t>460004********0226</t>
  </si>
  <si>
    <t>231003********3522</t>
  </si>
  <si>
    <t>460007********0437</t>
  </si>
  <si>
    <t>460031********6028</t>
  </si>
  <si>
    <t>460028********0018</t>
  </si>
  <si>
    <t>460107********042X</t>
  </si>
  <si>
    <t>421024********3823</t>
  </si>
  <si>
    <t>460200********5339</t>
  </si>
  <si>
    <t>460108********1722</t>
  </si>
  <si>
    <t>460200********4929</t>
  </si>
  <si>
    <t>460103********1828</t>
  </si>
  <si>
    <t>469028********3629</t>
  </si>
  <si>
    <t>460035********0022</t>
  </si>
  <si>
    <t>411424********2815</t>
  </si>
  <si>
    <t>460035********0912</t>
  </si>
  <si>
    <t>460102********2425</t>
  </si>
  <si>
    <t>420323********0849</t>
  </si>
  <si>
    <t>460025********3310</t>
  </si>
  <si>
    <t>460026********1213</t>
  </si>
  <si>
    <t>460007********0031</t>
  </si>
  <si>
    <t>460026********2429</t>
  </si>
  <si>
    <t>460002********3421</t>
  </si>
  <si>
    <t>460002********3624</t>
  </si>
  <si>
    <t>460026********0029</t>
  </si>
  <si>
    <t>460025********032X</t>
  </si>
  <si>
    <t>654321********002X</t>
  </si>
  <si>
    <t>460003********2255</t>
  </si>
  <si>
    <t>460103********3037</t>
  </si>
  <si>
    <t>460004********3822</t>
  </si>
  <si>
    <t>460102********2418</t>
  </si>
  <si>
    <t>460004********2824</t>
  </si>
  <si>
    <t>460002********0025</t>
  </si>
  <si>
    <t>460007********0422</t>
  </si>
  <si>
    <t>460036********2127</t>
  </si>
  <si>
    <t>460004********0845</t>
  </si>
  <si>
    <t>460034********4128</t>
  </si>
  <si>
    <t>460025********0328</t>
  </si>
  <si>
    <t>469026********0012</t>
  </si>
  <si>
    <t>460002********4610</t>
  </si>
  <si>
    <t>460006********2320</t>
  </si>
  <si>
    <t>432503********7707</t>
  </si>
  <si>
    <t>469024********7240</t>
  </si>
  <si>
    <t>460006********2321</t>
  </si>
  <si>
    <t>460030********0319</t>
  </si>
  <si>
    <t>460004********0844</t>
  </si>
  <si>
    <t>460004********0212</t>
  </si>
  <si>
    <t>460103********0328</t>
  </si>
  <si>
    <t>469024********4021</t>
  </si>
  <si>
    <t>460027********1311</t>
  </si>
  <si>
    <t>410503********5005</t>
  </si>
  <si>
    <t>460007********0411</t>
  </si>
  <si>
    <t>460034********0014</t>
  </si>
  <si>
    <t>460003********5823</t>
  </si>
  <si>
    <t>411081********1267</t>
  </si>
  <si>
    <t>460003********3446</t>
  </si>
  <si>
    <t>460007********0029</t>
  </si>
  <si>
    <t>460004********0269</t>
  </si>
  <si>
    <t>460003********0017</t>
  </si>
  <si>
    <t>460200********5129</t>
  </si>
  <si>
    <t>460004********3210</t>
  </si>
  <si>
    <t>460004********4825</t>
  </si>
  <si>
    <t>230604********4714</t>
  </si>
  <si>
    <t>460200********5128</t>
  </si>
  <si>
    <t>469003********2790</t>
  </si>
  <si>
    <t>460104********1248</t>
  </si>
  <si>
    <t>460027********2325</t>
  </si>
  <si>
    <t>460025********0016</t>
  </si>
  <si>
    <t>411381********7939</t>
  </si>
  <si>
    <t>460026********007X</t>
  </si>
  <si>
    <t>410728********6021</t>
  </si>
  <si>
    <t>460005********5124</t>
  </si>
  <si>
    <t>130982********6921</t>
  </si>
  <si>
    <t>460103********1222</t>
  </si>
  <si>
    <t>460027********2022</t>
  </si>
  <si>
    <t>460102********2420</t>
  </si>
  <si>
    <t>460004********5054</t>
  </si>
  <si>
    <t>460200********5722</t>
  </si>
  <si>
    <t>460300********0021</t>
  </si>
  <si>
    <t>460026********0325</t>
  </si>
  <si>
    <t>460031********5218</t>
  </si>
  <si>
    <t>460103********031X</t>
  </si>
  <si>
    <t>460103********211X</t>
  </si>
  <si>
    <t>440514********004X</t>
  </si>
  <si>
    <t>460027********1721</t>
  </si>
  <si>
    <t>460103********152X</t>
  </si>
  <si>
    <t>469024********6414</t>
  </si>
  <si>
    <t>460004********4224</t>
  </si>
  <si>
    <t>411729********541X</t>
  </si>
  <si>
    <t>460004********0021</t>
  </si>
  <si>
    <t>460003********7215</t>
  </si>
  <si>
    <t>532502********0620</t>
  </si>
  <si>
    <t>460027********1027</t>
  </si>
  <si>
    <t>460004********2017</t>
  </si>
  <si>
    <t>460036********0016</t>
  </si>
  <si>
    <t>460028********6020</t>
  </si>
  <si>
    <t>460003********4848</t>
  </si>
  <si>
    <t>460006********4035</t>
  </si>
  <si>
    <t>460006********4822</t>
  </si>
  <si>
    <t>460030********6922</t>
  </si>
  <si>
    <t>460006********4410</t>
  </si>
  <si>
    <t>460102********1211</t>
  </si>
  <si>
    <t>460033********4839</t>
  </si>
  <si>
    <t>460004********003X</t>
  </si>
  <si>
    <t>460103********1233</t>
  </si>
  <si>
    <t>460102********1221</t>
  </si>
  <si>
    <t>460103********1569</t>
  </si>
  <si>
    <t>232303********0821</t>
  </si>
  <si>
    <t>460004********0428</t>
  </si>
  <si>
    <t>511702********0248</t>
  </si>
  <si>
    <t>340321********0818</t>
  </si>
  <si>
    <t>460102********0033</t>
  </si>
  <si>
    <t>460102********2722</t>
  </si>
  <si>
    <t>230503********1724</t>
  </si>
  <si>
    <t>622223********0014</t>
  </si>
  <si>
    <t>532502********0923</t>
  </si>
  <si>
    <t>460103********0329</t>
  </si>
  <si>
    <t>460028********0112</t>
  </si>
  <si>
    <t>460102********0041</t>
  </si>
  <si>
    <t>460001********0020</t>
  </si>
  <si>
    <t>420704********0030</t>
  </si>
  <si>
    <t>420684********1521</t>
  </si>
  <si>
    <t>460028********0024</t>
  </si>
  <si>
    <t>469007********4990</t>
  </si>
  <si>
    <t>460104********0330</t>
  </si>
  <si>
    <t>232700********0226</t>
  </si>
  <si>
    <t>460004********0014</t>
  </si>
  <si>
    <t>460004********0615</t>
  </si>
  <si>
    <t>420582********3594</t>
  </si>
  <si>
    <t>142726********1227</t>
  </si>
  <si>
    <t>460028********7243</t>
  </si>
  <si>
    <t>460006********2918</t>
  </si>
  <si>
    <t>370682********0044</t>
  </si>
  <si>
    <t>460028********2414</t>
  </si>
  <si>
    <t>460028********0866</t>
  </si>
  <si>
    <t>460004********2628</t>
  </si>
  <si>
    <t>460025********3028</t>
  </si>
  <si>
    <t>460005********4821</t>
  </si>
  <si>
    <t>460022********5621</t>
  </si>
  <si>
    <t>460104********1222</t>
  </si>
  <si>
    <t>460004********0043</t>
  </si>
  <si>
    <t>460106********3427</t>
  </si>
  <si>
    <t>469002********1211</t>
  </si>
  <si>
    <t>460102********1527</t>
  </si>
  <si>
    <t>460027********2929</t>
  </si>
  <si>
    <t>140202********1045</t>
  </si>
  <si>
    <t>460034********0029</t>
  </si>
  <si>
    <t>460005********1013</t>
  </si>
  <si>
    <t>469024********2828</t>
  </si>
  <si>
    <t>460030********5422</t>
  </si>
  <si>
    <t>460004********2229</t>
  </si>
  <si>
    <t>460103********037X</t>
  </si>
  <si>
    <t>460102********1820</t>
  </si>
  <si>
    <t>460102********3022</t>
  </si>
  <si>
    <t>460004********2026</t>
  </si>
  <si>
    <t>460103********0014</t>
  </si>
  <si>
    <t>460003********2422</t>
  </si>
  <si>
    <t>370828********066X</t>
  </si>
  <si>
    <t>460103********1814</t>
  </si>
  <si>
    <t>460003********7485</t>
  </si>
  <si>
    <t>460028********0823</t>
  </si>
  <si>
    <t>500243********2608</t>
  </si>
  <si>
    <t>460001********1018</t>
  </si>
  <si>
    <t>460102********0314</t>
  </si>
  <si>
    <t>460200********5537</t>
  </si>
  <si>
    <t>460102********2428</t>
  </si>
  <si>
    <t>460200********0295</t>
  </si>
  <si>
    <t>460002********2215</t>
  </si>
  <si>
    <t>460102********2127</t>
  </si>
  <si>
    <t>460027********4132</t>
  </si>
  <si>
    <t>460102********0327</t>
  </si>
  <si>
    <t>460035********112X</t>
  </si>
  <si>
    <t>460103********3043</t>
  </si>
  <si>
    <t>460026********0050</t>
  </si>
  <si>
    <t>460200********5124</t>
  </si>
  <si>
    <t>460026********3922</t>
  </si>
  <si>
    <t>460027********7024</t>
  </si>
  <si>
    <t>362527********2517</t>
  </si>
  <si>
    <t>460004********5223</t>
  </si>
  <si>
    <t>460031********0022</t>
  </si>
  <si>
    <t>460006********0236</t>
  </si>
  <si>
    <t>500236********5091</t>
  </si>
  <si>
    <t>370125********0063</t>
  </si>
  <si>
    <t>440582********7223</t>
  </si>
  <si>
    <t>440825********0324</t>
  </si>
  <si>
    <t>460300********0045</t>
  </si>
  <si>
    <t>420117********0038</t>
  </si>
  <si>
    <t>460003********4431</t>
  </si>
  <si>
    <t>460003********2421</t>
  </si>
  <si>
    <t>220202********5129</t>
  </si>
  <si>
    <t>460002********5815</t>
  </si>
  <si>
    <t>431021********0076</t>
  </si>
  <si>
    <t>411524********5138</t>
  </si>
  <si>
    <t>460104********0929</t>
  </si>
  <si>
    <t>460103********2129</t>
  </si>
  <si>
    <t>460104********002X</t>
  </si>
  <si>
    <t>469024********5246</t>
  </si>
  <si>
    <t>460003********4223</t>
  </si>
  <si>
    <t>460022********4117</t>
  </si>
  <si>
    <t>460003********2446</t>
  </si>
  <si>
    <t>460028********2446</t>
  </si>
  <si>
    <t>460004********0216</t>
  </si>
  <si>
    <t>460027********0403</t>
  </si>
  <si>
    <t>460031********6846</t>
  </si>
  <si>
    <t>460003********0212</t>
  </si>
  <si>
    <t>460004********6424</t>
  </si>
  <si>
    <t>460103********1561</t>
  </si>
  <si>
    <t>460104********032X</t>
  </si>
  <si>
    <t>460025********0360</t>
  </si>
  <si>
    <t>460034********0912</t>
  </si>
  <si>
    <t>460103********0059</t>
  </si>
  <si>
    <t>460006********0227</t>
  </si>
  <si>
    <t>460022********3222</t>
  </si>
  <si>
    <t>460003********7017</t>
  </si>
  <si>
    <t>460003********0627</t>
  </si>
  <si>
    <t>460103********0641</t>
  </si>
  <si>
    <t>460007********761X</t>
  </si>
  <si>
    <t>140109********1012</t>
  </si>
  <si>
    <t>362426********8425</t>
  </si>
  <si>
    <t>460003********4426</t>
  </si>
  <si>
    <t>460200********2507</t>
  </si>
  <si>
    <t>360302********2015</t>
  </si>
  <si>
    <t>460027********5949</t>
  </si>
  <si>
    <t>460006********0624</t>
  </si>
  <si>
    <t>460007********0044</t>
  </si>
  <si>
    <t>460102********1843</t>
  </si>
  <si>
    <t>460002********0012</t>
  </si>
  <si>
    <t>460036********2128</t>
  </si>
  <si>
    <t>460027********2927</t>
  </si>
  <si>
    <t>460033********4483</t>
  </si>
  <si>
    <t>441521********8817</t>
  </si>
  <si>
    <t>610112********2023</t>
  </si>
  <si>
    <t>460004********5425</t>
  </si>
  <si>
    <t>460003********4633</t>
  </si>
  <si>
    <t>460100********0039</t>
  </si>
  <si>
    <t>460004********5288</t>
  </si>
  <si>
    <t>460102********091X</t>
  </si>
  <si>
    <t>460103********0314</t>
  </si>
  <si>
    <t>452226********0934</t>
  </si>
  <si>
    <t>460003********5824</t>
  </si>
  <si>
    <t>460005********2321</t>
  </si>
  <si>
    <t>460006********1638</t>
  </si>
  <si>
    <t>412826********3116</t>
  </si>
  <si>
    <t>445222********3877</t>
  </si>
  <si>
    <t>460006********8713</t>
  </si>
  <si>
    <t>622827********064X</t>
  </si>
  <si>
    <t>460027********6213</t>
  </si>
  <si>
    <t>460300********0621</t>
  </si>
  <si>
    <t>460200********5152</t>
  </si>
  <si>
    <t>460026********1229</t>
  </si>
  <si>
    <t>460006********0629</t>
  </si>
  <si>
    <t>460030********6025</t>
  </si>
  <si>
    <t>460022********031X</t>
  </si>
  <si>
    <t>440803********2919</t>
  </si>
  <si>
    <t>460005********0727</t>
  </si>
  <si>
    <t>460200********1665</t>
  </si>
  <si>
    <t>460002********0818</t>
  </si>
  <si>
    <t>511321********6536</t>
  </si>
  <si>
    <t>460003********3265</t>
  </si>
  <si>
    <t>420582********1662</t>
  </si>
  <si>
    <t>421126********0041</t>
  </si>
  <si>
    <t>460035********092X</t>
  </si>
  <si>
    <t>460102********1213</t>
  </si>
  <si>
    <t>460003********2616</t>
  </si>
  <si>
    <t>460028********2433</t>
  </si>
  <si>
    <t>460006********4010</t>
  </si>
  <si>
    <t>362402********0024</t>
  </si>
  <si>
    <t>469003********5025</t>
  </si>
  <si>
    <t>412702********2077</t>
  </si>
  <si>
    <t>460004********5021</t>
  </si>
  <si>
    <t>469021********0022</t>
  </si>
  <si>
    <t>362531********4225</t>
  </si>
  <si>
    <t>460003********4237</t>
  </si>
  <si>
    <t>460003********3021</t>
  </si>
  <si>
    <t>460001********0748</t>
  </si>
  <si>
    <t>469024********6817</t>
  </si>
  <si>
    <t>460006********2341</t>
  </si>
  <si>
    <t>460103********3647</t>
  </si>
  <si>
    <t>460003********1827</t>
  </si>
  <si>
    <t>230304********4637</t>
  </si>
  <si>
    <t>460102********2125</t>
  </si>
  <si>
    <t>460004********5234</t>
  </si>
  <si>
    <t>460200********6314</t>
  </si>
  <si>
    <t>441426********3828</t>
  </si>
  <si>
    <t>460028********6030</t>
  </si>
  <si>
    <t>460033********4843</t>
  </si>
  <si>
    <t>469003********0624</t>
  </si>
  <si>
    <t>430203********7515</t>
  </si>
  <si>
    <t>411421********3669</t>
  </si>
  <si>
    <t>460004********0222</t>
  </si>
  <si>
    <t>460025********4525</t>
  </si>
  <si>
    <t>460003********3289</t>
  </si>
  <si>
    <t>460006********7220</t>
  </si>
  <si>
    <t>342901********4241</t>
  </si>
  <si>
    <t>460033********1808</t>
  </si>
  <si>
    <t>460003********4215</t>
  </si>
  <si>
    <t>460102********1248</t>
  </si>
  <si>
    <t>460003********1467</t>
  </si>
  <si>
    <t>460007********0060</t>
  </si>
  <si>
    <t>460004********0422</t>
  </si>
  <si>
    <t>410802********0083</t>
  </si>
  <si>
    <t>460005********6217</t>
  </si>
  <si>
    <t>460033********5978</t>
  </si>
  <si>
    <t>460006********2720</t>
  </si>
  <si>
    <t>653021********0048</t>
  </si>
  <si>
    <t>460004********0826</t>
  </si>
  <si>
    <t>460300********0024</t>
  </si>
  <si>
    <t>460031********5222</t>
  </si>
  <si>
    <t>460004********0247</t>
  </si>
  <si>
    <t>460003********3225</t>
  </si>
  <si>
    <t>460103********1525</t>
  </si>
  <si>
    <t>460033********0024</t>
  </si>
  <si>
    <t>460027********0623</t>
  </si>
  <si>
    <t>360122********0029</t>
  </si>
  <si>
    <t>460027********0036</t>
  </si>
  <si>
    <t>460006********5226</t>
  </si>
  <si>
    <t>460004********5811</t>
  </si>
  <si>
    <t>460003********482X</t>
  </si>
  <si>
    <t>460200********0528</t>
  </si>
  <si>
    <t>460033********0384</t>
  </si>
  <si>
    <t>460027********4114</t>
  </si>
  <si>
    <t>513701********6426</t>
  </si>
  <si>
    <t>460028********6825</t>
  </si>
  <si>
    <t>469024********2428</t>
  </si>
  <si>
    <t>469007********7621</t>
  </si>
  <si>
    <t>460300********0022</t>
  </si>
  <si>
    <t>460200********3140</t>
  </si>
  <si>
    <t>460022********002X</t>
  </si>
  <si>
    <t>460003********2028</t>
  </si>
  <si>
    <t>460102********2149</t>
  </si>
  <si>
    <t>460006********0036</t>
  </si>
  <si>
    <t>440883********1182</t>
  </si>
  <si>
    <t>542421********202X</t>
  </si>
  <si>
    <t>460104********0347</t>
  </si>
  <si>
    <t>460028********0056</t>
  </si>
  <si>
    <t>440982********4193</t>
  </si>
  <si>
    <t>460027********1323</t>
  </si>
  <si>
    <t>460025********0029</t>
  </si>
  <si>
    <t>460103********1824</t>
  </si>
  <si>
    <t>460003********0020</t>
  </si>
  <si>
    <t>460027********7045</t>
  </si>
  <si>
    <t>460004********6425</t>
  </si>
  <si>
    <t>460003********2820</t>
  </si>
  <si>
    <t>411325********418X</t>
  </si>
  <si>
    <t>469023********0024</t>
  </si>
  <si>
    <t>460004********0224</t>
  </si>
  <si>
    <t>460027********5915</t>
  </si>
  <si>
    <t>460007********4972</t>
  </si>
  <si>
    <t>460025********2465</t>
  </si>
  <si>
    <t>460036********042X</t>
  </si>
  <si>
    <t>460025********0028</t>
  </si>
  <si>
    <t>460028********2024</t>
  </si>
  <si>
    <t>460004********402X</t>
  </si>
  <si>
    <t>500382********9246</t>
  </si>
  <si>
    <t>460006********4029</t>
  </si>
  <si>
    <t>460003********3444</t>
  </si>
  <si>
    <t>460004********0468</t>
  </si>
  <si>
    <t>469023********4112</t>
  </si>
  <si>
    <t>460006********162X</t>
  </si>
  <si>
    <t>460034********2112</t>
  </si>
  <si>
    <t>460034********4720</t>
  </si>
  <si>
    <t>460027********2946</t>
  </si>
  <si>
    <t>460003********5228</t>
  </si>
  <si>
    <t>430923********1411</t>
  </si>
  <si>
    <t>460022********1521</t>
  </si>
  <si>
    <t>460031********0817</t>
  </si>
  <si>
    <t>460006********2346</t>
  </si>
  <si>
    <t>460004********0811</t>
  </si>
  <si>
    <t>460005********6014</t>
  </si>
  <si>
    <t>445224********002X</t>
  </si>
  <si>
    <t>460033********3877</t>
  </si>
  <si>
    <t>460028********2810</t>
  </si>
  <si>
    <t>460027********8544</t>
  </si>
  <si>
    <t>460036********4128</t>
  </si>
  <si>
    <t>460004********1427</t>
  </si>
  <si>
    <t>460004********021X</t>
  </si>
  <si>
    <t>460003********4644</t>
  </si>
  <si>
    <t>460027********1330</t>
  </si>
  <si>
    <t>460001********2221</t>
  </si>
  <si>
    <t>370702********1023</t>
  </si>
  <si>
    <t>460032********6181</t>
  </si>
  <si>
    <t>460103********1821</t>
  </si>
  <si>
    <t>460103********3021</t>
  </si>
  <si>
    <t>460026********091X</t>
  </si>
  <si>
    <t>460005********0015</t>
  </si>
  <si>
    <t>469026********122X</t>
  </si>
  <si>
    <t>460200********2724</t>
  </si>
  <si>
    <t>520222********0015</t>
  </si>
  <si>
    <t>460003********3828</t>
  </si>
  <si>
    <t>460007********7238</t>
  </si>
  <si>
    <t>460028********2467</t>
  </si>
  <si>
    <t>469023********5923</t>
  </si>
  <si>
    <t>460103********1223</t>
  </si>
  <si>
    <t>330124********0029</t>
  </si>
  <si>
    <t>460028********0425</t>
  </si>
  <si>
    <t>460005********3519</t>
  </si>
  <si>
    <t>460200********0075</t>
  </si>
  <si>
    <t>350105********2714</t>
  </si>
  <si>
    <t>460003********3845</t>
  </si>
  <si>
    <t>460034********5047</t>
  </si>
  <si>
    <t>522422********7030</t>
  </si>
  <si>
    <t>460033********0028</t>
  </si>
  <si>
    <t>460006********4023</t>
  </si>
  <si>
    <t>460002********4131</t>
  </si>
  <si>
    <t>513023********5316</t>
  </si>
  <si>
    <t>460002********0064</t>
  </si>
  <si>
    <t>460025********002X</t>
  </si>
  <si>
    <t>469005********2524</t>
  </si>
  <si>
    <t>460027********2340</t>
  </si>
  <si>
    <t>421003********382X</t>
  </si>
  <si>
    <t>460003********8517</t>
  </si>
  <si>
    <t>460034********0028</t>
  </si>
  <si>
    <t>460004********3023</t>
  </si>
  <si>
    <t>460003********8322</t>
  </si>
  <si>
    <t>460004********0210</t>
  </si>
  <si>
    <t>420114********0059</t>
  </si>
  <si>
    <t>460030********302X</t>
  </si>
  <si>
    <t>460026********0948</t>
  </si>
  <si>
    <t>452730********0846</t>
  </si>
  <si>
    <t>460026********4231</t>
  </si>
  <si>
    <t>460003********1428</t>
  </si>
  <si>
    <t>460036********722X</t>
  </si>
  <si>
    <t>460200********052X</t>
  </si>
  <si>
    <t>360702********0041</t>
  </si>
  <si>
    <t>460028********084X</t>
  </si>
  <si>
    <t>460002********6616</t>
  </si>
  <si>
    <t>150403********2022</t>
  </si>
  <si>
    <t>620104********0286</t>
  </si>
  <si>
    <t>460030********6928</t>
  </si>
  <si>
    <t>410821********1543</t>
  </si>
  <si>
    <t>460036********0028</t>
  </si>
  <si>
    <t>460003********2624</t>
  </si>
  <si>
    <t>429006********8230</t>
  </si>
  <si>
    <t>362233********0012</t>
  </si>
  <si>
    <t>460035********1120</t>
  </si>
  <si>
    <t>460033********3882</t>
  </si>
  <si>
    <t>460006********0224</t>
  </si>
  <si>
    <t>460003********2296</t>
  </si>
  <si>
    <t>460033********0037</t>
  </si>
  <si>
    <t>460028********2027</t>
  </si>
  <si>
    <t>460028********5613</t>
  </si>
  <si>
    <t>460005********2310</t>
  </si>
  <si>
    <t>362202********4429</t>
  </si>
  <si>
    <t>460102********0623</t>
  </si>
  <si>
    <t>445121********5310</t>
  </si>
  <si>
    <t>469003********5626</t>
  </si>
  <si>
    <t>430181********1072</t>
  </si>
  <si>
    <t>460033********4559</t>
  </si>
  <si>
    <t>460028********5220</t>
  </si>
  <si>
    <t>460006********8726</t>
  </si>
  <si>
    <t>513022********2978</t>
  </si>
  <si>
    <t>460033********6322</t>
  </si>
  <si>
    <t>362301********1025</t>
  </si>
  <si>
    <t>460006********4821</t>
  </si>
  <si>
    <t>460028********6428</t>
  </si>
  <si>
    <t>460005********3723</t>
  </si>
  <si>
    <t>460003********2759</t>
  </si>
  <si>
    <t>460031********5249</t>
  </si>
  <si>
    <t>460104********1827</t>
  </si>
  <si>
    <t>460300********0326</t>
  </si>
  <si>
    <t>612729********6021</t>
  </si>
  <si>
    <t>460033********3574</t>
  </si>
  <si>
    <t>469005********3246</t>
  </si>
  <si>
    <t>460003********5422</t>
  </si>
  <si>
    <t>460031********0027</t>
  </si>
  <si>
    <t>460036********5227</t>
  </si>
  <si>
    <t>460200********3823</t>
  </si>
  <si>
    <t>460006********0219</t>
  </si>
  <si>
    <t>469007********7644</t>
  </si>
  <si>
    <t>413001********2526</t>
  </si>
  <si>
    <t>460001********0724</t>
  </si>
  <si>
    <t>460106********282X</t>
  </si>
  <si>
    <t>460002********004X</t>
  </si>
  <si>
    <t>469007********7627</t>
  </si>
  <si>
    <t>431227********0012</t>
  </si>
  <si>
    <t>460003********8527</t>
  </si>
  <si>
    <t>460003********5630</t>
  </si>
  <si>
    <t>460103********1816</t>
  </si>
  <si>
    <t>460033********1804</t>
  </si>
  <si>
    <t>460003********343X</t>
  </si>
  <si>
    <t>460005********0026</t>
  </si>
  <si>
    <t>460200********3143</t>
  </si>
  <si>
    <t>460033********3871</t>
  </si>
  <si>
    <t>142402********6321</t>
  </si>
  <si>
    <t>460102********3620</t>
  </si>
  <si>
    <t>460004********4428</t>
  </si>
  <si>
    <t>460004********3813</t>
  </si>
  <si>
    <t>460103********0321</t>
  </si>
  <si>
    <t>460004********1416</t>
  </si>
  <si>
    <t>460003********6019</t>
  </si>
  <si>
    <t>460036********0022</t>
  </si>
  <si>
    <t>460026********1510</t>
  </si>
  <si>
    <t>460103********1822</t>
  </si>
  <si>
    <t>460036********4821</t>
  </si>
  <si>
    <t>460004********5024</t>
  </si>
  <si>
    <t>460028********0949</t>
  </si>
  <si>
    <t>460028********1210</t>
  </si>
  <si>
    <t>460006********2329</t>
  </si>
  <si>
    <t>460200********1895</t>
  </si>
  <si>
    <t>460033********323X</t>
  </si>
  <si>
    <t>460006********3187</t>
  </si>
  <si>
    <t>460028********6828</t>
  </si>
  <si>
    <t>130681********1261</t>
  </si>
  <si>
    <t>460033********1786</t>
  </si>
  <si>
    <t>460028********1295</t>
  </si>
  <si>
    <t>460033********4556</t>
  </si>
  <si>
    <t>460032********6163</t>
  </si>
  <si>
    <t>460027********2923</t>
  </si>
  <si>
    <t>429005********0629</t>
  </si>
  <si>
    <t>460007********7246</t>
  </si>
  <si>
    <t>460002********1220</t>
  </si>
  <si>
    <t>460036********7220</t>
  </si>
  <si>
    <t>460006********5253</t>
  </si>
  <si>
    <t>460034********2426</t>
  </si>
  <si>
    <t>460005********3022</t>
  </si>
  <si>
    <t>430921********7927</t>
  </si>
  <si>
    <t>460002********3827</t>
  </si>
  <si>
    <t>460103********1256</t>
  </si>
  <si>
    <t>460028********041X</t>
  </si>
  <si>
    <t>460033********1483</t>
  </si>
  <si>
    <t>460200********5333</t>
  </si>
  <si>
    <t>460004********522X</t>
  </si>
  <si>
    <t>460033********4860</t>
  </si>
  <si>
    <t>421022********7540</t>
  </si>
  <si>
    <t>440823********0033</t>
  </si>
  <si>
    <t>460003********3043</t>
  </si>
  <si>
    <t>460022********5121</t>
  </si>
  <si>
    <t>460032********4360</t>
  </si>
  <si>
    <t>460003********341X</t>
  </si>
  <si>
    <t>460034********0418</t>
  </si>
  <si>
    <t>460102********1215</t>
  </si>
  <si>
    <t>460026********4528</t>
  </si>
  <si>
    <t>411524********563X</t>
  </si>
  <si>
    <t>460003********3825</t>
  </si>
  <si>
    <t>460028********0013</t>
  </si>
  <si>
    <t>460103********1211</t>
  </si>
  <si>
    <t>370785********2562</t>
  </si>
  <si>
    <t>460004********5413</t>
  </si>
  <si>
    <t>620421********0028</t>
  </si>
  <si>
    <t>460027********441X</t>
  </si>
  <si>
    <t>460007********0435</t>
  </si>
  <si>
    <t>460200********2494</t>
  </si>
  <si>
    <t>150102********3111</t>
  </si>
  <si>
    <t>460001********0722</t>
  </si>
  <si>
    <t>460200********5528</t>
  </si>
  <si>
    <t>460033********6899</t>
  </si>
  <si>
    <t>460035********2312</t>
  </si>
  <si>
    <t>460004********3827</t>
  </si>
  <si>
    <t>360424********4010</t>
  </si>
  <si>
    <t>620422********1126</t>
  </si>
  <si>
    <t>460106********3821</t>
  </si>
  <si>
    <t>460004********2826</t>
  </si>
  <si>
    <t>469003********6119</t>
  </si>
  <si>
    <t>460103********3669</t>
  </si>
  <si>
    <t>460003********4663</t>
  </si>
  <si>
    <t>460200********5114</t>
  </si>
  <si>
    <t>460003********6066</t>
  </si>
  <si>
    <t>460025********2737</t>
  </si>
  <si>
    <t>460027********4127</t>
  </si>
  <si>
    <t>460007********5819</t>
  </si>
  <si>
    <t>460004********1426</t>
  </si>
  <si>
    <t>460006********2928</t>
  </si>
  <si>
    <t>460104********0029</t>
  </si>
  <si>
    <t>152223********0268</t>
  </si>
  <si>
    <t>230102********2826</t>
  </si>
  <si>
    <t>460200********0023</t>
  </si>
  <si>
    <t>230502********0921</t>
  </si>
  <si>
    <t>460005********2742</t>
  </si>
  <si>
    <t>460028********6421</t>
  </si>
  <si>
    <t>622102********1413</t>
  </si>
  <si>
    <t>460030********001X</t>
  </si>
  <si>
    <t>460003********5686</t>
  </si>
  <si>
    <t>460033********1173</t>
  </si>
  <si>
    <t>460200********5343</t>
  </si>
  <si>
    <t>460028********0026</t>
  </si>
  <si>
    <t>440981********1959</t>
  </si>
  <si>
    <t>460106********3423</t>
  </si>
  <si>
    <t>460003********6816</t>
  </si>
  <si>
    <t>460102********0627</t>
  </si>
  <si>
    <t>412727********7742</t>
  </si>
  <si>
    <t>460004********5041</t>
  </si>
  <si>
    <t>460027********7614</t>
  </si>
  <si>
    <t>460027********7025</t>
  </si>
  <si>
    <t>460003********6824</t>
  </si>
  <si>
    <t>460103********2723</t>
  </si>
  <si>
    <t>441881********0238</t>
  </si>
  <si>
    <t>460103********1851</t>
  </si>
  <si>
    <t>640302********0388</t>
  </si>
  <si>
    <t>460006********2917</t>
  </si>
  <si>
    <t>500234********8435</t>
  </si>
  <si>
    <t>452428********1103</t>
  </si>
  <si>
    <t>460027********2612</t>
  </si>
  <si>
    <t>460003********3216</t>
  </si>
  <si>
    <t>460003********2415</t>
  </si>
  <si>
    <t>460201********5333</t>
  </si>
  <si>
    <t>460022********2725</t>
  </si>
  <si>
    <t>460004********3087</t>
  </si>
  <si>
    <t>460103********3028</t>
  </si>
  <si>
    <t>460004********4620</t>
  </si>
  <si>
    <t>460033********0027</t>
  </si>
  <si>
    <t>460002********4427</t>
  </si>
  <si>
    <t>460007********5017</t>
  </si>
  <si>
    <t>460002********4921</t>
  </si>
  <si>
    <t>410611********4514</t>
  </si>
  <si>
    <t>460025********4234</t>
  </si>
  <si>
    <t>460027********2327</t>
  </si>
  <si>
    <t>239005********282X</t>
  </si>
  <si>
    <t>411522********4599</t>
  </si>
  <si>
    <t>460102********181X</t>
  </si>
  <si>
    <t>142623********4942</t>
  </si>
  <si>
    <t>460033********4482</t>
  </si>
  <si>
    <t>460006********2326</t>
  </si>
  <si>
    <t>460033********3257</t>
  </si>
  <si>
    <t>460034********0017</t>
  </si>
  <si>
    <t>339005********0029</t>
  </si>
  <si>
    <t>469024********5618</t>
  </si>
  <si>
    <t>460102********1227</t>
  </si>
  <si>
    <t>460033********3879</t>
  </si>
  <si>
    <t>420104********242X</t>
  </si>
  <si>
    <t>622301********1765</t>
  </si>
  <si>
    <t>460033********4531</t>
  </si>
  <si>
    <t>652324********2827</t>
  </si>
  <si>
    <t>460022********4822</t>
  </si>
  <si>
    <t>460027********4711</t>
  </si>
  <si>
    <t>412801********0622</t>
  </si>
  <si>
    <t>500235********5503</t>
  </si>
  <si>
    <t>460026********0048</t>
  </si>
  <si>
    <t>460002********4124</t>
  </si>
  <si>
    <t>430302********1557</t>
  </si>
  <si>
    <t>460026********5124</t>
  </si>
  <si>
    <t>460007********0828</t>
  </si>
  <si>
    <t>220322********7815</t>
  </si>
  <si>
    <t>460028********6416</t>
  </si>
  <si>
    <t>460103********0343</t>
  </si>
  <si>
    <t>460105********7522</t>
  </si>
  <si>
    <t>460006********8716</t>
  </si>
  <si>
    <t>460026********0926</t>
  </si>
  <si>
    <t>460103********3023</t>
  </si>
  <si>
    <t>460004********1218</t>
  </si>
  <si>
    <t>432503********5684</t>
  </si>
  <si>
    <t>612726********1211</t>
  </si>
  <si>
    <t>460104********0317</t>
  </si>
  <si>
    <t>460200********1661</t>
  </si>
  <si>
    <t>350481********6025</t>
  </si>
  <si>
    <t>460027********0027</t>
  </si>
  <si>
    <t>460004********0817</t>
  </si>
  <si>
    <t>620524********2982</t>
  </si>
  <si>
    <t>460031********0417</t>
  </si>
  <si>
    <t>460102********1521</t>
  </si>
  <si>
    <t>230602********212X</t>
  </si>
  <si>
    <t>220821********0011</t>
  </si>
  <si>
    <t>460034********1214</t>
  </si>
  <si>
    <t>460028********3212</t>
  </si>
  <si>
    <t>460027********2322</t>
  </si>
  <si>
    <t>460001********072X</t>
  </si>
  <si>
    <t>460004********0064</t>
  </si>
  <si>
    <t>460003********5670</t>
  </si>
  <si>
    <t>411524********3661</t>
  </si>
  <si>
    <t>421083********1233</t>
  </si>
  <si>
    <t>460103********0011</t>
  </si>
  <si>
    <t>460033********7168</t>
  </si>
  <si>
    <t>460007********0021</t>
  </si>
  <si>
    <t>460034********0035</t>
  </si>
  <si>
    <t>460005********0721</t>
  </si>
  <si>
    <t>460104********1211</t>
  </si>
  <si>
    <t>460028********2444</t>
  </si>
  <si>
    <t>460005********412X</t>
  </si>
  <si>
    <t>460200********2495</t>
  </si>
  <si>
    <t>460103********002X</t>
  </si>
  <si>
    <t>460022********5827</t>
  </si>
  <si>
    <t>211203********4024</t>
  </si>
  <si>
    <t>331081********7320</t>
  </si>
  <si>
    <t>460004********0836</t>
  </si>
  <si>
    <t>460033********0032</t>
  </si>
  <si>
    <t>460006********8128</t>
  </si>
  <si>
    <t>460002********0058</t>
  </si>
  <si>
    <t>460003********3080</t>
  </si>
  <si>
    <t>460027********0059</t>
  </si>
  <si>
    <t>141122********0155</t>
  </si>
  <si>
    <t>430523********7021</t>
  </si>
  <si>
    <t>460004********086X</t>
  </si>
  <si>
    <t>460200********0987</t>
  </si>
  <si>
    <t>460007********5390</t>
  </si>
  <si>
    <t>411381********0466</t>
  </si>
  <si>
    <t>460004********0447</t>
  </si>
  <si>
    <t>460003********4249</t>
  </si>
  <si>
    <t>460006********2012</t>
  </si>
  <si>
    <t>460003********162X</t>
  </si>
  <si>
    <t>445281********2764</t>
  </si>
  <si>
    <t>445121********7128</t>
  </si>
  <si>
    <t>460004********2426</t>
  </si>
  <si>
    <t>460003********5814</t>
  </si>
  <si>
    <t>460005********4127</t>
  </si>
  <si>
    <t>460003********262X</t>
  </si>
  <si>
    <t>460102********3327</t>
  </si>
  <si>
    <t>460103********0324</t>
  </si>
  <si>
    <t>460025********4224</t>
  </si>
  <si>
    <t>230602********4013</t>
  </si>
  <si>
    <t>372330********1574</t>
  </si>
  <si>
    <t>230602********4010</t>
  </si>
  <si>
    <t>460031********5630</t>
  </si>
  <si>
    <t>230223********0018</t>
  </si>
  <si>
    <t>460102********1828</t>
  </si>
  <si>
    <t>540125********6521</t>
  </si>
  <si>
    <t>460031********6415</t>
  </si>
  <si>
    <t>532130********0951</t>
  </si>
  <si>
    <t>460103********0062</t>
  </si>
  <si>
    <t>460007********5895</t>
  </si>
  <si>
    <t>460025********3629</t>
  </si>
  <si>
    <t>411481********015X</t>
  </si>
  <si>
    <t>460004********3624</t>
  </si>
  <si>
    <t>460005********4121</t>
  </si>
  <si>
    <t>460002********4611</t>
  </si>
  <si>
    <t>622421********3528</t>
  </si>
  <si>
    <t>460031********642X</t>
  </si>
  <si>
    <t>460035********0229</t>
  </si>
  <si>
    <t>460007********001X</t>
  </si>
  <si>
    <t>460104********0924</t>
  </si>
  <si>
    <t>610322********3615</t>
  </si>
  <si>
    <t>142401********1425</t>
  </si>
  <si>
    <t>430524********6329</t>
  </si>
  <si>
    <t>220881********111X</t>
  </si>
  <si>
    <t>460003********4667</t>
  </si>
  <si>
    <t>460102********2124</t>
  </si>
  <si>
    <t>460102********0318</t>
  </si>
  <si>
    <t>460027********5321</t>
  </si>
  <si>
    <t>460003********0645</t>
  </si>
  <si>
    <t>460200********5716</t>
  </si>
  <si>
    <t>460006********3743</t>
  </si>
  <si>
    <t>371525********0030</t>
  </si>
  <si>
    <t>612329********1623</t>
  </si>
  <si>
    <t>460004********0824</t>
  </si>
  <si>
    <t>432503********0129</t>
  </si>
  <si>
    <t>469024********2012</t>
  </si>
  <si>
    <t>360732********0186</t>
  </si>
  <si>
    <t>460103********3320</t>
  </si>
  <si>
    <t>350521********7526</t>
  </si>
  <si>
    <t>460004********4816</t>
  </si>
  <si>
    <t>460028********4819</t>
  </si>
  <si>
    <t>460033********4857</t>
  </si>
  <si>
    <t>460102********1520</t>
  </si>
  <si>
    <t>460102********2411</t>
  </si>
  <si>
    <t>460102********1513</t>
  </si>
  <si>
    <t>460004********3541</t>
  </si>
  <si>
    <t>460006********4661</t>
  </si>
  <si>
    <t>460003********2041</t>
  </si>
  <si>
    <t>421126********0061</t>
  </si>
  <si>
    <t>460033********1179</t>
  </si>
  <si>
    <t>460003********285X</t>
  </si>
  <si>
    <t>460004********1219</t>
  </si>
  <si>
    <t>220183********5228</t>
  </si>
  <si>
    <t>460004********0904</t>
  </si>
  <si>
    <t>231123********0013</t>
  </si>
  <si>
    <t>460004********123X</t>
  </si>
  <si>
    <t>460004********2228</t>
  </si>
  <si>
    <t>460003********7410</t>
  </si>
  <si>
    <t>460102********1522</t>
  </si>
  <si>
    <t>460003********6639</t>
  </si>
  <si>
    <t>460200********445X</t>
  </si>
  <si>
    <t>411303********6800</t>
  </si>
  <si>
    <t>460006********4626</t>
  </si>
  <si>
    <t>469028********5025</t>
  </si>
  <si>
    <t>460103********182X</t>
  </si>
  <si>
    <t>460103********0622</t>
  </si>
  <si>
    <t>460104********0918</t>
  </si>
  <si>
    <t>230921********0129</t>
  </si>
  <si>
    <t>460005********5816</t>
  </si>
  <si>
    <t>460025********0022</t>
  </si>
  <si>
    <t>460102********0027</t>
  </si>
  <si>
    <t>460007********042X</t>
  </si>
  <si>
    <t>460300********0635</t>
  </si>
  <si>
    <t>460103********032X</t>
  </si>
  <si>
    <t>460027********5941</t>
  </si>
  <si>
    <t>460106********4129</t>
  </si>
  <si>
    <t>460028********0014</t>
  </si>
  <si>
    <t>460036********7228</t>
  </si>
  <si>
    <t>130126********0018</t>
  </si>
  <si>
    <t>430681********9054</t>
  </si>
  <si>
    <t>460002********0325</t>
  </si>
  <si>
    <t>522627********0037</t>
  </si>
  <si>
    <t>460003********0613</t>
  </si>
  <si>
    <t>460026********1221</t>
  </si>
  <si>
    <t>460103********3045</t>
  </si>
  <si>
    <t>460002********5415</t>
  </si>
  <si>
    <t>460004********2615</t>
  </si>
  <si>
    <t>460006********1626</t>
  </si>
  <si>
    <t>469021********3023</t>
  </si>
  <si>
    <t>460003********6612</t>
  </si>
  <si>
    <t>460003********4234</t>
  </si>
  <si>
    <t>460200********382X</t>
  </si>
  <si>
    <t>460027********3711</t>
  </si>
  <si>
    <t>460022********3011</t>
  </si>
  <si>
    <t>460004********4629</t>
  </si>
  <si>
    <t>460022********2523</t>
  </si>
  <si>
    <t>460006********2767</t>
  </si>
  <si>
    <t>410621********001X</t>
  </si>
  <si>
    <t>460004********0036</t>
  </si>
  <si>
    <t>460030********0025</t>
  </si>
  <si>
    <t>441602********2247</t>
  </si>
  <si>
    <t>460003********6637</t>
  </si>
  <si>
    <t>450981********602X</t>
  </si>
  <si>
    <t>460003********4833</t>
  </si>
  <si>
    <t>460003********2665</t>
  </si>
  <si>
    <t>460031********2021</t>
  </si>
  <si>
    <t>460003********461X</t>
  </si>
  <si>
    <t>210402********0249</t>
  </si>
  <si>
    <t>421121********4036</t>
  </si>
  <si>
    <t>460028********087X</t>
  </si>
  <si>
    <t>511521********8642</t>
  </si>
  <si>
    <t>460003********3826</t>
  </si>
  <si>
    <t>460002********0518</t>
  </si>
  <si>
    <t>460103********1218</t>
  </si>
  <si>
    <t>370802********0320</t>
  </si>
  <si>
    <t>460003********3245</t>
  </si>
  <si>
    <t>469006********0924</t>
  </si>
  <si>
    <t>460025********2738</t>
  </si>
  <si>
    <t>420626********5523</t>
  </si>
  <si>
    <t>460004********0017</t>
  </si>
  <si>
    <t>460104********1849</t>
  </si>
  <si>
    <t>140303********0836</t>
  </si>
  <si>
    <t>460022********1269</t>
  </si>
  <si>
    <t>460025********1525</t>
  </si>
  <si>
    <t>445281********2113</t>
  </si>
  <si>
    <t>460022********3248</t>
  </si>
  <si>
    <t>460200********0532</t>
  </si>
  <si>
    <t>460033********4472</t>
  </si>
  <si>
    <t>460004********6427</t>
  </si>
  <si>
    <t>652301********1512</t>
  </si>
  <si>
    <t>460004********4050</t>
  </si>
  <si>
    <t>460004********002X</t>
  </si>
  <si>
    <t>460003********5436</t>
  </si>
  <si>
    <t>460028********0810</t>
  </si>
  <si>
    <t>441481********3109</t>
  </si>
  <si>
    <t>460103********0047</t>
  </si>
  <si>
    <t>460034********4741</t>
  </si>
  <si>
    <t>460003********4226</t>
  </si>
  <si>
    <t>460027********1013</t>
  </si>
  <si>
    <t>460028********0420</t>
  </si>
  <si>
    <t>460026********0331</t>
  </si>
  <si>
    <t>460028********6054</t>
  </si>
  <si>
    <t>460035********0029</t>
  </si>
  <si>
    <t>460003********4835</t>
  </si>
  <si>
    <t>460002********2827</t>
  </si>
  <si>
    <t>460001********102X</t>
  </si>
  <si>
    <t>460003********661X</t>
  </si>
  <si>
    <t>460025********3321</t>
  </si>
  <si>
    <t>460102********1212</t>
  </si>
  <si>
    <t>460003********5416</t>
  </si>
  <si>
    <t>460004********5232</t>
  </si>
  <si>
    <t>142724********3320</t>
  </si>
  <si>
    <t>362502********2016</t>
  </si>
  <si>
    <t>460004********0435</t>
  </si>
  <si>
    <t>460004********3024</t>
  </si>
  <si>
    <t>460033********3212</t>
  </si>
  <si>
    <t>460007********4661</t>
  </si>
  <si>
    <t>610122********7513</t>
  </si>
  <si>
    <t>460022********3511</t>
  </si>
  <si>
    <t>210283********5019</t>
  </si>
  <si>
    <t>430522********3886</t>
  </si>
  <si>
    <t>460032********0825</t>
  </si>
  <si>
    <t>460103********1834</t>
  </si>
  <si>
    <t>460027********2915</t>
  </si>
  <si>
    <t>469024********0024</t>
  </si>
  <si>
    <t>231083********4924</t>
  </si>
  <si>
    <t>469022********3948</t>
  </si>
  <si>
    <t>421126********0040</t>
  </si>
  <si>
    <t>460003********0041</t>
  </si>
  <si>
    <t>460002********0526</t>
  </si>
  <si>
    <t>410324********3126</t>
  </si>
  <si>
    <t>460028********281X</t>
  </si>
  <si>
    <t>460027********1726</t>
  </si>
  <si>
    <t>510902********8350</t>
  </si>
  <si>
    <t>460003********2814</t>
  </si>
  <si>
    <t>452123********2654</t>
  </si>
  <si>
    <t>430722********6927</t>
  </si>
  <si>
    <t>441581********4262</t>
  </si>
  <si>
    <t>460033********0019</t>
  </si>
  <si>
    <t>330382********6510</t>
  </si>
  <si>
    <t>650103********0624</t>
  </si>
  <si>
    <t>460028********086X</t>
  </si>
  <si>
    <t>511522********4561</t>
  </si>
  <si>
    <t>469023********0028</t>
  </si>
  <si>
    <t>460200********0971</t>
  </si>
  <si>
    <t>469003********6726</t>
  </si>
  <si>
    <t>230522********2267</t>
  </si>
  <si>
    <t>460104********0322</t>
  </si>
  <si>
    <t>460300********0041</t>
  </si>
  <si>
    <t>412827********1569</t>
  </si>
  <si>
    <t>460003********4659</t>
  </si>
  <si>
    <t>460007********2293</t>
  </si>
  <si>
    <t>460031********0013</t>
  </si>
  <si>
    <t>513701********6626</t>
  </si>
  <si>
    <t>460035********1720</t>
  </si>
  <si>
    <t>460005********5128</t>
  </si>
  <si>
    <t>340223********281X</t>
  </si>
  <si>
    <t>460025********0316</t>
  </si>
  <si>
    <t>460004********0079</t>
  </si>
  <si>
    <t>142621********0060</t>
  </si>
  <si>
    <t>460031********6478</t>
  </si>
  <si>
    <t>522122********0189</t>
  </si>
  <si>
    <t>410426********002X</t>
  </si>
  <si>
    <t>460007********7210</t>
  </si>
  <si>
    <t>430703********3023</t>
  </si>
  <si>
    <t>422130********0020</t>
  </si>
  <si>
    <t>460200********5338</t>
  </si>
  <si>
    <t>460102********2724</t>
  </si>
  <si>
    <t>460105********4523</t>
  </si>
  <si>
    <t>460003********4668</t>
  </si>
  <si>
    <t>460104********0339</t>
  </si>
  <si>
    <t>220211********0927</t>
  </si>
  <si>
    <t>460022********3283</t>
  </si>
  <si>
    <t>460104********0013</t>
  </si>
  <si>
    <t>460027********0032</t>
  </si>
  <si>
    <t>460022********0321</t>
  </si>
  <si>
    <t>460030********5720</t>
  </si>
  <si>
    <t>460034********0011</t>
  </si>
  <si>
    <t>469003********6421</t>
  </si>
  <si>
    <t>460006********1328</t>
  </si>
  <si>
    <t>150203********452X</t>
  </si>
  <si>
    <t>460022********4524</t>
  </si>
  <si>
    <t>460003********2015</t>
  </si>
  <si>
    <t>460004********3221</t>
  </si>
  <si>
    <t>460103********1516</t>
  </si>
  <si>
    <t>469005********1027</t>
  </si>
  <si>
    <t>460031********084X</t>
  </si>
  <si>
    <t>460102********1829</t>
  </si>
  <si>
    <t>511902********7005</t>
  </si>
  <si>
    <t>460006********5223</t>
  </si>
  <si>
    <t>460102********302X</t>
  </si>
  <si>
    <t>450703********1527</t>
  </si>
  <si>
    <t>460025********001X</t>
  </si>
  <si>
    <t>469003********562X</t>
  </si>
  <si>
    <t>460005********5622</t>
  </si>
  <si>
    <t>460004********3450</t>
  </si>
  <si>
    <t>460028********0839</t>
  </si>
  <si>
    <t>445222********4343</t>
  </si>
  <si>
    <t>460025********1522</t>
  </si>
  <si>
    <t>460006********7522</t>
  </si>
  <si>
    <t>130426********0027</t>
  </si>
  <si>
    <t>460006********7864</t>
  </si>
  <si>
    <t>460033********3226</t>
  </si>
  <si>
    <t>142702********0024</t>
  </si>
  <si>
    <t>340881********0811</t>
  </si>
  <si>
    <t>460004********4429</t>
  </si>
  <si>
    <t>450421********9446</t>
  </si>
  <si>
    <t>460002********0016</t>
  </si>
  <si>
    <t>532301********0927</t>
  </si>
  <si>
    <t>441621********5936</t>
  </si>
  <si>
    <t>460031********5216</t>
  </si>
  <si>
    <t>460027********0648</t>
  </si>
  <si>
    <t>460200********5529</t>
  </si>
  <si>
    <t>460103********3327</t>
  </si>
  <si>
    <t>460026********0025</t>
  </si>
  <si>
    <t>460004********5022</t>
  </si>
  <si>
    <t>372301********1912</t>
  </si>
  <si>
    <t>371326********0420</t>
  </si>
  <si>
    <t>460003********4617</t>
  </si>
  <si>
    <t>460200********0027</t>
  </si>
  <si>
    <t>460033********4909</t>
  </si>
  <si>
    <t>370783********0385</t>
  </si>
  <si>
    <t>460003********3019</t>
  </si>
  <si>
    <t>460103********1524</t>
  </si>
  <si>
    <t>460033********001X</t>
  </si>
  <si>
    <t>460103********0349</t>
  </si>
  <si>
    <t>460103********0639</t>
  </si>
  <si>
    <t>460003********1812</t>
  </si>
  <si>
    <t>460026********512X</t>
  </si>
  <si>
    <t>130132********4103</t>
  </si>
  <si>
    <t>460004********4222</t>
  </si>
  <si>
    <t>460026********0045</t>
  </si>
  <si>
    <t>460004********1224</t>
  </si>
  <si>
    <t>460003********5626</t>
  </si>
  <si>
    <t>460034********0020</t>
  </si>
  <si>
    <t>460105********7529</t>
  </si>
  <si>
    <t>460006********8425</t>
  </si>
  <si>
    <t>460200********4691</t>
  </si>
  <si>
    <t>412326********0987</t>
  </si>
  <si>
    <t>460005********6011</t>
  </si>
  <si>
    <t>430121********1020</t>
  </si>
  <si>
    <t>460006********3163</t>
  </si>
  <si>
    <t>460200********1668</t>
  </si>
  <si>
    <t>460031********4427</t>
  </si>
  <si>
    <t>511123********3823</t>
  </si>
  <si>
    <t>460004********3613</t>
  </si>
  <si>
    <t>440983********867X</t>
  </si>
  <si>
    <t>460102********2746</t>
  </si>
  <si>
    <t>460102********242X</t>
  </si>
  <si>
    <t>460005********2117</t>
  </si>
  <si>
    <t>460004********4034</t>
  </si>
  <si>
    <t>460003********0025</t>
  </si>
  <si>
    <t>510802********172X</t>
  </si>
  <si>
    <t>460004********2416</t>
  </si>
  <si>
    <t>460005********0025</t>
  </si>
  <si>
    <t>460028********0822</t>
  </si>
  <si>
    <t>460004********1229</t>
  </si>
  <si>
    <t>460022********2525</t>
  </si>
  <si>
    <t>460006********8129</t>
  </si>
  <si>
    <t>460007********5362</t>
  </si>
  <si>
    <t>460102********2732</t>
  </si>
  <si>
    <t>460103********1830</t>
  </si>
  <si>
    <t>460006********0019</t>
  </si>
  <si>
    <t>460022********0529</t>
  </si>
  <si>
    <t>431382********0019</t>
  </si>
  <si>
    <t>622725********3811</t>
  </si>
  <si>
    <t>460002********4122</t>
  </si>
  <si>
    <t>460025********0027</t>
  </si>
  <si>
    <t>440981********6136</t>
  </si>
  <si>
    <t>460004********2029</t>
  </si>
  <si>
    <t>433127********0027</t>
  </si>
  <si>
    <t>431382********0036</t>
  </si>
  <si>
    <t>460026********0324</t>
  </si>
  <si>
    <t>460004********043X</t>
  </si>
  <si>
    <t>469023********0020</t>
  </si>
  <si>
    <t>460027********0041</t>
  </si>
  <si>
    <t>460003********4221</t>
  </si>
  <si>
    <t>460033********4566</t>
  </si>
  <si>
    <t>460002********0537</t>
  </si>
  <si>
    <t>440582********7285</t>
  </si>
  <si>
    <t>460021********4428</t>
  </si>
  <si>
    <t>142601********2144</t>
  </si>
  <si>
    <t>460002********4946</t>
  </si>
  <si>
    <t>623022********0025</t>
  </si>
  <si>
    <t>460003********4422</t>
  </si>
  <si>
    <t>460103********003X</t>
  </si>
  <si>
    <t>460004********542X</t>
  </si>
  <si>
    <t>342425********5529</t>
  </si>
  <si>
    <t>460003********0054</t>
  </si>
  <si>
    <t>460004********0015</t>
  </si>
  <si>
    <t>460102********1244</t>
  </si>
  <si>
    <t>460102********0018</t>
  </si>
  <si>
    <t>460103********3615</t>
  </si>
  <si>
    <t>110229********004X</t>
  </si>
  <si>
    <t>460004********3644</t>
  </si>
  <si>
    <t>460031********3620</t>
  </si>
  <si>
    <t>469022********1241</t>
  </si>
  <si>
    <t>510724********1224</t>
  </si>
  <si>
    <t>422202********654X</t>
  </si>
  <si>
    <t>412821********0220</t>
  </si>
  <si>
    <t>460007********5760</t>
  </si>
  <si>
    <t>460022********0544</t>
  </si>
  <si>
    <t>230221********5221</t>
  </si>
  <si>
    <t>460028********0049</t>
  </si>
  <si>
    <t>460006********2310</t>
  </si>
  <si>
    <t>460005********432X</t>
  </si>
  <si>
    <t>469003********4612</t>
  </si>
  <si>
    <t>460003********7819</t>
  </si>
  <si>
    <t>460036********1819</t>
  </si>
  <si>
    <t>460022********0010</t>
  </si>
  <si>
    <t>440882********4489</t>
  </si>
  <si>
    <t>460002********4429</t>
  </si>
  <si>
    <t>371325********0021</t>
  </si>
  <si>
    <t>460004********024X</t>
  </si>
  <si>
    <t>460103********0327</t>
  </si>
  <si>
    <t>530381********2366</t>
  </si>
  <si>
    <t>460028********7628</t>
  </si>
  <si>
    <t>460300********0614</t>
  </si>
  <si>
    <t>460033********3250</t>
  </si>
  <si>
    <t>460002********0048</t>
  </si>
  <si>
    <t>460102********0325</t>
  </si>
  <si>
    <t>460006********441X</t>
  </si>
  <si>
    <t>460025********1828</t>
  </si>
  <si>
    <t>460003********2016</t>
  </si>
  <si>
    <t>460007********0028</t>
  </si>
  <si>
    <t>460031********5248</t>
  </si>
  <si>
    <t>460006********4848</t>
  </si>
  <si>
    <t>460300********061X</t>
  </si>
  <si>
    <t>450981********0200</t>
  </si>
  <si>
    <t>510811********0425</t>
  </si>
  <si>
    <t>411023********2525</t>
  </si>
  <si>
    <t>460026********0923</t>
  </si>
  <si>
    <t>460300********004X</t>
  </si>
  <si>
    <t>460102********1821</t>
  </si>
  <si>
    <t>460200********4440</t>
  </si>
  <si>
    <t>460103********2727</t>
  </si>
  <si>
    <t>460200********001X</t>
  </si>
  <si>
    <t>511622********1049</t>
  </si>
  <si>
    <t>340827********5427</t>
  </si>
  <si>
    <t>460003********1620</t>
  </si>
  <si>
    <t>430225********0025</t>
  </si>
  <si>
    <t>460034********152X</t>
  </si>
  <si>
    <t>460003********5811</t>
  </si>
  <si>
    <t>460004********0620</t>
  </si>
  <si>
    <t>460103********0921</t>
  </si>
  <si>
    <t>211021********0019</t>
  </si>
  <si>
    <t>460002********3621</t>
  </si>
  <si>
    <t>460028********6865</t>
  </si>
  <si>
    <t>460034********0033</t>
  </si>
  <si>
    <t>532525********2568</t>
  </si>
  <si>
    <t>460006********7538</t>
  </si>
  <si>
    <t>460036********7526</t>
  </si>
  <si>
    <t>460028********0037</t>
  </si>
  <si>
    <t>460006********4448</t>
  </si>
  <si>
    <t>460005********0017</t>
  </si>
  <si>
    <t>410411********5520</t>
  </si>
  <si>
    <t>460030********1520</t>
  </si>
  <si>
    <t>460027********4729</t>
  </si>
  <si>
    <t>460102********032X</t>
  </si>
  <si>
    <t>460200********3817</t>
  </si>
  <si>
    <t>410324********0615</t>
  </si>
  <si>
    <t>211481********2211</t>
  </si>
  <si>
    <t>460033********0677</t>
  </si>
  <si>
    <t>460036********041X</t>
  </si>
  <si>
    <t>460006********0411</t>
  </si>
  <si>
    <t>430223********3821</t>
  </si>
  <si>
    <t>460004********0040</t>
  </si>
  <si>
    <t>370983********1325</t>
  </si>
  <si>
    <t>460025********0020</t>
  </si>
  <si>
    <t>460003********2620</t>
  </si>
  <si>
    <t>460035********1345</t>
  </si>
  <si>
    <t>460035********0017</t>
  </si>
  <si>
    <t>460004********0237</t>
  </si>
  <si>
    <t>511025********7086</t>
  </si>
  <si>
    <t>440921********5726</t>
  </si>
  <si>
    <t>469003********7624</t>
  </si>
  <si>
    <t>460027********3416</t>
  </si>
  <si>
    <t>460002********0511</t>
  </si>
  <si>
    <t>460103********3618</t>
  </si>
  <si>
    <t>460004********4013</t>
  </si>
  <si>
    <t>460006********8423</t>
  </si>
  <si>
    <t>460004********4624</t>
  </si>
  <si>
    <t>460004********0245</t>
  </si>
  <si>
    <t>460103********122X</t>
  </si>
  <si>
    <t>230903********144X</t>
  </si>
  <si>
    <t>460006********371X</t>
  </si>
  <si>
    <t>460034********1532</t>
  </si>
  <si>
    <t>460004********2028</t>
  </si>
  <si>
    <t>460027********002X</t>
  </si>
  <si>
    <t>460004********1820</t>
  </si>
  <si>
    <t>460300********0640</t>
  </si>
  <si>
    <t>460002********2020</t>
  </si>
  <si>
    <t>460033********4855</t>
  </si>
  <si>
    <t>410224********0021</t>
  </si>
  <si>
    <t>412801********0827</t>
  </si>
  <si>
    <t>460007********0015</t>
  </si>
  <si>
    <t>440881********614X</t>
  </si>
  <si>
    <t>460022********1046</t>
  </si>
  <si>
    <t>460200********5147</t>
  </si>
  <si>
    <t>460200********5544</t>
  </si>
  <si>
    <t>460103********0034</t>
  </si>
  <si>
    <t>230103********5928</t>
  </si>
  <si>
    <t>460003********6819</t>
  </si>
  <si>
    <t>460004********3020</t>
  </si>
  <si>
    <t>420107********3327</t>
  </si>
  <si>
    <t>469005********3924</t>
  </si>
  <si>
    <t>460102********2422</t>
  </si>
  <si>
    <t>460025********2123</t>
  </si>
  <si>
    <t>460103********0041</t>
  </si>
  <si>
    <t>469023********0027</t>
  </si>
  <si>
    <t>460103********272X</t>
  </si>
  <si>
    <t>460103********1228</t>
  </si>
  <si>
    <t>460004********0633</t>
  </si>
  <si>
    <t>360102********1626</t>
  </si>
  <si>
    <t>460033********4800</t>
  </si>
  <si>
    <t>460102********2426</t>
  </si>
  <si>
    <t>460102********0625</t>
  </si>
  <si>
    <t>460004********3462</t>
  </si>
  <si>
    <t>460033********3233</t>
  </si>
  <si>
    <t>460102********0025</t>
  </si>
  <si>
    <t>220181********6724</t>
  </si>
  <si>
    <t>460104********0931</t>
  </si>
  <si>
    <t>460004********4643</t>
  </si>
  <si>
    <t>230422********1327</t>
  </si>
  <si>
    <t>469007********7620</t>
  </si>
  <si>
    <t>460003********4454</t>
  </si>
  <si>
    <t>330683********0025</t>
  </si>
  <si>
    <t>460027********8216</t>
  </si>
  <si>
    <t>460007********6167</t>
  </si>
  <si>
    <t>469023********136X</t>
  </si>
  <si>
    <t>341224********1345</t>
  </si>
  <si>
    <t>460007********0426</t>
  </si>
  <si>
    <t>460006********401X</t>
  </si>
  <si>
    <t>460030********5420</t>
  </si>
  <si>
    <t>110226********0014</t>
  </si>
  <si>
    <t>420503********1813</t>
  </si>
  <si>
    <t>460002********542X</t>
  </si>
  <si>
    <t>460027********4727</t>
  </si>
  <si>
    <t>372928********0211</t>
  </si>
  <si>
    <t>460031********5225</t>
  </si>
  <si>
    <t>460102********3924</t>
  </si>
  <si>
    <t>460102********1544</t>
  </si>
  <si>
    <t>620502********732X</t>
  </si>
  <si>
    <t>460025********1228</t>
  </si>
  <si>
    <t>460003********0216</t>
  </si>
  <si>
    <t>460028********6033</t>
  </si>
  <si>
    <t>460003********3102</t>
  </si>
  <si>
    <t>460003********7677</t>
  </si>
  <si>
    <t>469003********2220</t>
  </si>
  <si>
    <t>460028********0055</t>
  </si>
  <si>
    <t>460033********5080</t>
  </si>
  <si>
    <t>350821********5153</t>
  </si>
  <si>
    <t>452133********3621</t>
  </si>
  <si>
    <t>460102********0620</t>
  </si>
  <si>
    <t>460005********352X</t>
  </si>
  <si>
    <t>460004********0424</t>
  </si>
  <si>
    <t>460103********3321</t>
  </si>
  <si>
    <t>460003********3030</t>
  </si>
  <si>
    <t>460006********8429</t>
  </si>
  <si>
    <t>460028********7217</t>
  </si>
  <si>
    <t>460022********0023</t>
  </si>
  <si>
    <t>522427********1623</t>
  </si>
  <si>
    <t>460033********598X</t>
  </si>
  <si>
    <t>440804********0829</t>
  </si>
  <si>
    <t>510902********8480</t>
  </si>
  <si>
    <t>460003********4628</t>
  </si>
  <si>
    <t>130503********0914</t>
  </si>
  <si>
    <t>230106********1729</t>
  </si>
  <si>
    <t>469028********0029</t>
  </si>
  <si>
    <t>460007********6180</t>
  </si>
  <si>
    <t>460006********6812</t>
  </si>
  <si>
    <t>460004********005X</t>
  </si>
  <si>
    <t>460027********2940</t>
  </si>
  <si>
    <t>460102********1267</t>
  </si>
  <si>
    <t>460027********5926</t>
  </si>
  <si>
    <t>460002********4944</t>
  </si>
  <si>
    <t>460004********3228</t>
  </si>
  <si>
    <t>460006********5217</t>
  </si>
  <si>
    <t>460002********2832</t>
  </si>
  <si>
    <t>360727********0721</t>
  </si>
  <si>
    <t>460006********2715</t>
  </si>
  <si>
    <t>460006********0918</t>
  </si>
  <si>
    <t>340322********8430</t>
  </si>
  <si>
    <t>460004********3611</t>
  </si>
  <si>
    <t>460200********3840</t>
  </si>
  <si>
    <t>460003********0467</t>
  </si>
  <si>
    <t>460001********0743</t>
  </si>
  <si>
    <t>460022********0326</t>
  </si>
  <si>
    <t>460027********2931</t>
  </si>
  <si>
    <t>431002********1043</t>
  </si>
  <si>
    <t>460027********0055</t>
  </si>
  <si>
    <t>460004********0037</t>
  </si>
  <si>
    <t>460200********341X</t>
  </si>
  <si>
    <t>460027********231X</t>
  </si>
  <si>
    <t>460004********0427</t>
  </si>
  <si>
    <t>460028********2824</t>
  </si>
  <si>
    <t>460033********5075</t>
  </si>
  <si>
    <t>460027********3751</t>
  </si>
  <si>
    <t>460200********0526</t>
  </si>
  <si>
    <t>460300********0026</t>
  </si>
  <si>
    <t>460006********0015</t>
  </si>
  <si>
    <t>460003********463X</t>
  </si>
  <si>
    <t>460027********4746</t>
  </si>
  <si>
    <t>460033********4773</t>
  </si>
  <si>
    <t>460030********3329</t>
  </si>
  <si>
    <t>460103********2741</t>
  </si>
  <si>
    <t>460027********8506</t>
  </si>
  <si>
    <t>460102********2128</t>
  </si>
  <si>
    <t>460034********0030</t>
  </si>
  <si>
    <t>460003********3028</t>
  </si>
  <si>
    <t>460004********4426</t>
  </si>
  <si>
    <t>469003********6423</t>
  </si>
  <si>
    <t>460034********6126</t>
  </si>
  <si>
    <t>469003********2722</t>
  </si>
  <si>
    <t>211202********5046</t>
  </si>
  <si>
    <t>460004********0023</t>
  </si>
  <si>
    <t>469003********2221</t>
  </si>
  <si>
    <t>460003********2242</t>
  </si>
  <si>
    <t>420525********0028</t>
  </si>
  <si>
    <t>460005********1228</t>
  </si>
  <si>
    <t>460002********183X</t>
  </si>
  <si>
    <t>460003********5818</t>
  </si>
  <si>
    <t>460007********0419</t>
  </si>
  <si>
    <t>460003********442X</t>
  </si>
  <si>
    <t>460022********2724</t>
  </si>
  <si>
    <t>440923********4066</t>
  </si>
  <si>
    <t>460006********2727</t>
  </si>
  <si>
    <t>460025********2168</t>
  </si>
  <si>
    <t>460003********4250</t>
  </si>
  <si>
    <t>460004********0027</t>
  </si>
  <si>
    <t>460004********4610</t>
  </si>
  <si>
    <t>460028********0028</t>
  </si>
  <si>
    <t>460002********5428</t>
  </si>
  <si>
    <t>460028********1629</t>
  </si>
  <si>
    <t>460104********0979</t>
  </si>
  <si>
    <t>460102********1823</t>
  </si>
  <si>
    <t>460004********0629</t>
  </si>
  <si>
    <t>460022********0018</t>
  </si>
  <si>
    <t>460003********4453</t>
  </si>
  <si>
    <t>460027********5927</t>
  </si>
  <si>
    <t>450331********2114</t>
  </si>
  <si>
    <t>431103********0324</t>
  </si>
  <si>
    <t>460003********7635</t>
  </si>
  <si>
    <t>460006********6512</t>
  </si>
  <si>
    <t>460028********7225</t>
  </si>
  <si>
    <t>460026********2744</t>
  </si>
  <si>
    <t>460026********4212</t>
  </si>
  <si>
    <t>460004********1440</t>
  </si>
  <si>
    <t>460103********0013</t>
  </si>
  <si>
    <t>460002********0828</t>
  </si>
  <si>
    <t>460026********4245</t>
  </si>
  <si>
    <t>231123********0529</t>
  </si>
  <si>
    <t>460104********092X</t>
  </si>
  <si>
    <t>460103********0320</t>
  </si>
  <si>
    <t>460005********0023</t>
  </si>
  <si>
    <t>460103********0617</t>
  </si>
  <si>
    <t>429001********7425</t>
  </si>
  <si>
    <t>460004********1429</t>
  </si>
  <si>
    <t>460004********3820</t>
  </si>
  <si>
    <t>460027********6655</t>
  </si>
  <si>
    <t>520123********0824</t>
  </si>
  <si>
    <t>460028********004X</t>
  </si>
  <si>
    <t>460028********5627</t>
  </si>
  <si>
    <t>431225********0023</t>
  </si>
  <si>
    <t>460005********2129</t>
  </si>
  <si>
    <t>440223********1626</t>
  </si>
  <si>
    <t>460103********0644</t>
  </si>
  <si>
    <t>460027********5117</t>
  </si>
  <si>
    <t>460033********4477</t>
  </si>
  <si>
    <t>460004********0812</t>
  </si>
  <si>
    <t>460004********3629</t>
  </si>
  <si>
    <t>460004********0028</t>
  </si>
  <si>
    <t>460005********0720</t>
  </si>
  <si>
    <t>460003********3885</t>
  </si>
  <si>
    <t>460002********2513</t>
  </si>
  <si>
    <t>469026********0021</t>
  </si>
  <si>
    <t>460005********3714</t>
  </si>
  <si>
    <t>460006********3747</t>
  </si>
  <si>
    <t>460003********3437</t>
  </si>
  <si>
    <t>460031********0047</t>
  </si>
  <si>
    <t>460027********1325</t>
  </si>
  <si>
    <t>460004********0022</t>
  </si>
  <si>
    <t>460007********7227</t>
  </si>
  <si>
    <t>350681********0523</t>
  </si>
  <si>
    <t>460003********3241</t>
  </si>
  <si>
    <t>130637********0922</t>
  </si>
  <si>
    <t>460004********4824</t>
  </si>
  <si>
    <t>460007********0039</t>
  </si>
  <si>
    <t>460107********3021</t>
  </si>
  <si>
    <t>140122********0123</t>
  </si>
  <si>
    <t>460031********3625</t>
  </si>
  <si>
    <t>460033********0046</t>
  </si>
  <si>
    <t>460031********002X</t>
  </si>
  <si>
    <t>460004********263X</t>
  </si>
  <si>
    <t>460033********4831</t>
  </si>
  <si>
    <t>460028********1242</t>
  </si>
  <si>
    <t>460026********181X</t>
  </si>
  <si>
    <t>342622********1622</t>
  </si>
  <si>
    <t>460027********8221</t>
  </si>
  <si>
    <t>360725********2022</t>
  </si>
  <si>
    <t>460033********4526</t>
  </si>
  <si>
    <t>460004********342X</t>
  </si>
  <si>
    <t>460027********2016</t>
  </si>
  <si>
    <t>420583********4019</t>
  </si>
  <si>
    <t>460033********4499</t>
  </si>
  <si>
    <t>460003********0290</t>
  </si>
  <si>
    <t>460007********6165</t>
  </si>
  <si>
    <t>340204********1015</t>
  </si>
  <si>
    <t>460028********1623</t>
  </si>
  <si>
    <t>460027********0412</t>
  </si>
  <si>
    <t>460003********2654</t>
  </si>
  <si>
    <t>460001********0713</t>
  </si>
  <si>
    <t>460003********0225</t>
  </si>
  <si>
    <t>370282********622X</t>
  </si>
  <si>
    <t>460004********0861</t>
  </si>
  <si>
    <t>460028********5228</t>
  </si>
  <si>
    <t>460035********3029</t>
  </si>
  <si>
    <t>460002********0316</t>
  </si>
  <si>
    <t>460200********5337</t>
  </si>
  <si>
    <t>230604********1028</t>
  </si>
  <si>
    <t>460028********0845</t>
  </si>
  <si>
    <t>460033********4663</t>
  </si>
  <si>
    <t>460026********2114</t>
  </si>
  <si>
    <t>460026********2437</t>
  </si>
  <si>
    <t>469003********0626</t>
  </si>
  <si>
    <t>220284********0024</t>
  </si>
  <si>
    <t>522129********3526</t>
  </si>
  <si>
    <t>460006********1632</t>
  </si>
  <si>
    <t>460004********5826</t>
  </si>
  <si>
    <t>622630********0682</t>
  </si>
  <si>
    <t>460300********0051</t>
  </si>
  <si>
    <t>460005********1721</t>
  </si>
  <si>
    <t>460031********6428</t>
  </si>
  <si>
    <t>460003********2630</t>
  </si>
  <si>
    <t>341204********162X</t>
  </si>
  <si>
    <t>469003********2412</t>
  </si>
  <si>
    <t>460102********1887</t>
  </si>
  <si>
    <t>411381********4820</t>
  </si>
  <si>
    <t>460200********4903</t>
  </si>
  <si>
    <t>460004********265X</t>
  </si>
  <si>
    <t>460026********3620</t>
  </si>
  <si>
    <t>430721********5208</t>
  </si>
  <si>
    <t>460033********4784</t>
  </si>
  <si>
    <t>440883********2714</t>
  </si>
  <si>
    <t>469024********0023</t>
  </si>
  <si>
    <t>460004********5248</t>
  </si>
  <si>
    <t>460006********2384</t>
  </si>
  <si>
    <t>460007********3621</t>
  </si>
  <si>
    <t>460200********1879</t>
  </si>
  <si>
    <t>152325********0042</t>
  </si>
  <si>
    <t>460103********1221</t>
  </si>
  <si>
    <t>510681********0015</t>
  </si>
  <si>
    <t>460031********1219</t>
  </si>
  <si>
    <t>460030********5424</t>
  </si>
  <si>
    <t>460007********044X</t>
  </si>
  <si>
    <t>460036********0013</t>
  </si>
  <si>
    <t>469021********3017</t>
  </si>
  <si>
    <t>460105********4414</t>
  </si>
  <si>
    <t>642222********0828</t>
  </si>
  <si>
    <t>230602********7147</t>
  </si>
  <si>
    <t>460004********4427</t>
  </si>
  <si>
    <t>460200********0042</t>
  </si>
  <si>
    <t>231182********6425</t>
  </si>
  <si>
    <t>469027********7486</t>
  </si>
  <si>
    <t>460033********7164</t>
  </si>
  <si>
    <t>460006********4021</t>
  </si>
  <si>
    <t>460007********0068</t>
  </si>
  <si>
    <t>460003********322X</t>
  </si>
  <si>
    <t>460002********0313</t>
  </si>
  <si>
    <t>460004********6020</t>
  </si>
  <si>
    <t>460034********6127</t>
  </si>
  <si>
    <t>232301********0828</t>
  </si>
  <si>
    <t>460003********5429</t>
  </si>
  <si>
    <t>150204********1586</t>
  </si>
  <si>
    <t>460028********5614</t>
  </si>
  <si>
    <t>460007********4995</t>
  </si>
  <si>
    <t>410703********9566</t>
  </si>
  <si>
    <t>460005********482X</t>
  </si>
  <si>
    <t>460003********4843</t>
  </si>
  <si>
    <t>460102********2118</t>
  </si>
  <si>
    <t>510824********2569</t>
  </si>
  <si>
    <t>460028********0421</t>
  </si>
  <si>
    <t>460103********094X</t>
  </si>
  <si>
    <t>362322********6015</t>
  </si>
  <si>
    <t>460200********5744</t>
  </si>
  <si>
    <t>460026********0928</t>
  </si>
  <si>
    <t>460005********2713</t>
  </si>
  <si>
    <t>211302********0826</t>
  </si>
  <si>
    <t>460031********4448</t>
  </si>
  <si>
    <t>460033********0022</t>
  </si>
  <si>
    <t>469002********5627</t>
  </si>
  <si>
    <t>230302********6825</t>
  </si>
  <si>
    <t>460104********1243</t>
  </si>
  <si>
    <t>460006********721X</t>
  </si>
  <si>
    <t>230804********2029</t>
  </si>
  <si>
    <t>460028********0021</t>
  </si>
  <si>
    <t>460028********0849</t>
  </si>
  <si>
    <t>469003********672X</t>
  </si>
  <si>
    <t>460030********0022</t>
  </si>
  <si>
    <t>460022********5113</t>
  </si>
  <si>
    <t>340828********5322</t>
  </si>
  <si>
    <t>460006********8720</t>
  </si>
  <si>
    <t>460104********1280</t>
  </si>
  <si>
    <t>469024********2042</t>
  </si>
  <si>
    <t>460002********1020</t>
  </si>
  <si>
    <t>460004********5047</t>
  </si>
  <si>
    <t>460027********1024</t>
  </si>
  <si>
    <t>460200********1198</t>
  </si>
  <si>
    <t>460103********1232</t>
  </si>
  <si>
    <t>460022********5123</t>
  </si>
  <si>
    <t>469021********4220</t>
  </si>
  <si>
    <t>460004********361X</t>
  </si>
  <si>
    <t>460034********0412</t>
  </si>
  <si>
    <t>460007********5788</t>
  </si>
  <si>
    <t>460003********0611</t>
  </si>
  <si>
    <t>460005********0728</t>
  </si>
  <si>
    <t>460026********4228</t>
  </si>
  <si>
    <t>460028********2448</t>
  </si>
  <si>
    <t>460030********5723</t>
  </si>
  <si>
    <t>460001********0733</t>
  </si>
  <si>
    <t>460034********0016</t>
  </si>
  <si>
    <t>231024********006X</t>
  </si>
  <si>
    <t>460030********3334</t>
  </si>
  <si>
    <t>445281********3807</t>
  </si>
  <si>
    <t>460200********0981</t>
  </si>
  <si>
    <t>622625********2325</t>
  </si>
  <si>
    <t>513823********1138</t>
  </si>
  <si>
    <t>152101********153X</t>
  </si>
  <si>
    <t>230904********0029</t>
  </si>
  <si>
    <t>460200********3827</t>
  </si>
  <si>
    <t>440825********2826</t>
  </si>
  <si>
    <t>460027********6623</t>
  </si>
  <si>
    <t>469026********4423</t>
  </si>
  <si>
    <t>412823********8022</t>
  </si>
  <si>
    <t>460027********0497</t>
  </si>
  <si>
    <t>460007********4992</t>
  </si>
  <si>
    <t>320302********0024</t>
  </si>
  <si>
    <t>460003********0436</t>
  </si>
  <si>
    <t>460104********0319</t>
  </si>
  <si>
    <t>460003********0030</t>
  </si>
  <si>
    <t>460004********461X</t>
  </si>
  <si>
    <t>460025********3623</t>
  </si>
  <si>
    <t>130133********0022</t>
  </si>
  <si>
    <t>460025********2712</t>
  </si>
  <si>
    <t>469023********6615</t>
  </si>
  <si>
    <t>460003********6825</t>
  </si>
  <si>
    <t>460005********3244</t>
  </si>
  <si>
    <t>460033********3885</t>
  </si>
  <si>
    <t>370322********0228</t>
  </si>
  <si>
    <t>460006********0228</t>
  </si>
  <si>
    <t>332523********0030</t>
  </si>
  <si>
    <t>460004********4218</t>
  </si>
  <si>
    <t>460003********2849</t>
  </si>
  <si>
    <t>460004********0044</t>
  </si>
  <si>
    <t>460027********5322</t>
  </si>
  <si>
    <t>450702********8410</t>
  </si>
  <si>
    <t>530323********077X</t>
  </si>
  <si>
    <t>460004********0617</t>
  </si>
  <si>
    <t>460027********2042</t>
  </si>
  <si>
    <t>411024********7025</t>
  </si>
  <si>
    <t>460103********2757</t>
  </si>
  <si>
    <t>460028********0025</t>
  </si>
  <si>
    <t>440881********1042</t>
  </si>
  <si>
    <t>431103********0613</t>
  </si>
  <si>
    <t>231081********0625</t>
  </si>
  <si>
    <t>460200********5525</t>
  </si>
  <si>
    <t>460034********5842</t>
  </si>
  <si>
    <t>460007********441X</t>
  </si>
  <si>
    <t>460200********4709</t>
  </si>
  <si>
    <t>321023********0013</t>
  </si>
  <si>
    <t>460001********1010</t>
  </si>
  <si>
    <t>460003********2666</t>
  </si>
  <si>
    <t>460031********3669</t>
  </si>
  <si>
    <t>460027********4431</t>
  </si>
  <si>
    <t>460028********7242</t>
  </si>
  <si>
    <t>460102********2120</t>
  </si>
  <si>
    <t>460200********5527</t>
  </si>
  <si>
    <t>460003********2619</t>
  </si>
  <si>
    <t>460036********7229</t>
  </si>
  <si>
    <t>460033********4532</t>
  </si>
  <si>
    <t>460108********5028</t>
  </si>
  <si>
    <t>460108********3827</t>
  </si>
  <si>
    <t>460007********7624</t>
  </si>
  <si>
    <t>232700********0022</t>
  </si>
  <si>
    <t>141102********0102</t>
  </si>
  <si>
    <t>460004********1444</t>
  </si>
  <si>
    <t>360722********0024</t>
  </si>
  <si>
    <t>460033********3263</t>
  </si>
  <si>
    <t>530324********0523</t>
  </si>
  <si>
    <t>460003********0033</t>
  </si>
  <si>
    <t>460033********3235</t>
  </si>
  <si>
    <t>460003********2886</t>
  </si>
  <si>
    <t>340321********0026</t>
  </si>
  <si>
    <t>430421********5479</t>
  </si>
  <si>
    <t>460004********4615</t>
  </si>
  <si>
    <t>232103********0028</t>
  </si>
  <si>
    <t>230521********2538</t>
  </si>
  <si>
    <t>460025********4214</t>
  </si>
  <si>
    <t>460027********2969</t>
  </si>
  <si>
    <t>460026********0629</t>
  </si>
  <si>
    <t>500102********8604</t>
  </si>
  <si>
    <t>460103********1819</t>
  </si>
  <si>
    <t>460004********4829</t>
  </si>
  <si>
    <t>460021********4422</t>
  </si>
  <si>
    <t>341125********379X</t>
  </si>
  <si>
    <t>460026********0018</t>
  </si>
  <si>
    <t>232724********0983</t>
  </si>
  <si>
    <t>460028********2493</t>
  </si>
  <si>
    <t>460003********2610</t>
  </si>
  <si>
    <t>460036********0065</t>
  </si>
  <si>
    <t>460027********4126</t>
  </si>
  <si>
    <t>460004********364X</t>
  </si>
  <si>
    <t>460006********1623</t>
  </si>
  <si>
    <t>460104********0944</t>
  </si>
  <si>
    <t>460003********2021</t>
  </si>
  <si>
    <t>460102********0924</t>
  </si>
  <si>
    <t>460028********042X</t>
  </si>
  <si>
    <t>460030********0012</t>
  </si>
  <si>
    <t>460102********1824</t>
  </si>
  <si>
    <t>460031********202X</t>
  </si>
  <si>
    <t>460028********2428</t>
  </si>
  <si>
    <t>460006********0420</t>
  </si>
  <si>
    <t>460006********1613</t>
  </si>
  <si>
    <t>460103********0345</t>
  </si>
  <si>
    <t>460028********646X</t>
  </si>
  <si>
    <t>460025********4249</t>
  </si>
  <si>
    <t>460004********5249</t>
  </si>
  <si>
    <t>642221********0698</t>
  </si>
  <si>
    <t>460031********7227</t>
  </si>
  <si>
    <t>460103********1847</t>
  </si>
  <si>
    <t>362422********7528</t>
  </si>
  <si>
    <t>420984********7515</t>
  </si>
  <si>
    <t>460004********0833</t>
  </si>
  <si>
    <t>460004********2639</t>
  </si>
  <si>
    <t>460007********3891</t>
  </si>
  <si>
    <t>460028********0442</t>
  </si>
  <si>
    <t>460002********5423</t>
  </si>
  <si>
    <t>211481********0217</t>
  </si>
  <si>
    <t>460106********3443</t>
  </si>
  <si>
    <t>460004********4412</t>
  </si>
  <si>
    <t>460102********1525</t>
  </si>
  <si>
    <t>460001********1929</t>
  </si>
  <si>
    <t>460004********4425</t>
  </si>
  <si>
    <t>460031********5265</t>
  </si>
  <si>
    <t>460007********0038</t>
  </si>
  <si>
    <t>460025********0628</t>
  </si>
  <si>
    <t>460007********2069</t>
  </si>
  <si>
    <t>460028********0044</t>
  </si>
  <si>
    <t>460034********5025</t>
  </si>
  <si>
    <t>460027********7935</t>
  </si>
  <si>
    <t>460031********6815</t>
  </si>
  <si>
    <t>460002********0021</t>
  </si>
  <si>
    <t>431081********1386</t>
  </si>
  <si>
    <t>230381********7060</t>
  </si>
  <si>
    <t>220202********332X</t>
  </si>
  <si>
    <t>210122********0345</t>
  </si>
  <si>
    <t>372926********2221</t>
  </si>
  <si>
    <t>460005********0749</t>
  </si>
  <si>
    <t>460102********0029</t>
  </si>
  <si>
    <t>460002********1226</t>
  </si>
  <si>
    <t>460005********1227</t>
  </si>
  <si>
    <t>460028********5646</t>
  </si>
  <si>
    <t>460026********3023</t>
  </si>
  <si>
    <t>440882********0703</t>
  </si>
  <si>
    <t>141023********0069</t>
  </si>
  <si>
    <t>469024********0011</t>
  </si>
  <si>
    <t>460103********1813</t>
  </si>
  <si>
    <t>231024********2049</t>
  </si>
  <si>
    <t>469024********0107</t>
  </si>
  <si>
    <t>460027********2627</t>
  </si>
  <si>
    <t>460028********0416</t>
  </si>
  <si>
    <t>432522********8189</t>
  </si>
  <si>
    <t>522422********0432</t>
  </si>
  <si>
    <t>360428********3345</t>
  </si>
  <si>
    <t>411528********0026</t>
  </si>
  <si>
    <t>460104********0621</t>
  </si>
  <si>
    <t>460026********4825</t>
  </si>
  <si>
    <t>460103********0029</t>
  </si>
  <si>
    <t>460002********1024</t>
  </si>
  <si>
    <t>460030********3919</t>
  </si>
  <si>
    <t>460102********1308</t>
  </si>
  <si>
    <t>460004********6429</t>
  </si>
  <si>
    <t>460104********1224</t>
  </si>
  <si>
    <t>460004********1424</t>
  </si>
  <si>
    <t>412829********0021</t>
  </si>
  <si>
    <t>460027********4142</t>
  </si>
  <si>
    <t>460022********0525</t>
  </si>
  <si>
    <t>460028********0450</t>
  </si>
  <si>
    <t>460102********1526</t>
  </si>
  <si>
    <t>152323********3721</t>
  </si>
  <si>
    <t>320681********8025</t>
  </si>
  <si>
    <t>460200********4023</t>
  </si>
  <si>
    <t>370406********7694</t>
  </si>
  <si>
    <t>420502********1114</t>
  </si>
  <si>
    <t>460033********778X</t>
  </si>
  <si>
    <t>460003********3013</t>
  </si>
  <si>
    <t>460022********0322</t>
  </si>
  <si>
    <t>440982********4542</t>
  </si>
  <si>
    <t>362227********0360</t>
  </si>
  <si>
    <t>460003********3224</t>
  </si>
  <si>
    <t>460007********7239</t>
  </si>
  <si>
    <t>460003********0423</t>
  </si>
  <si>
    <t>410802********0011</t>
  </si>
  <si>
    <t>460033********3210</t>
  </si>
  <si>
    <t>632801********1013</t>
  </si>
  <si>
    <t>460004********0230</t>
  </si>
  <si>
    <t>460006********4427</t>
  </si>
  <si>
    <t>460003********7013</t>
  </si>
  <si>
    <t>460007********5015</t>
  </si>
  <si>
    <t>460026********3616</t>
  </si>
  <si>
    <t>421124********7044</t>
  </si>
  <si>
    <t>460003********4645</t>
  </si>
  <si>
    <t>460033********3880</t>
  </si>
  <si>
    <t>142227********0030</t>
  </si>
  <si>
    <t>460006********4420</t>
  </si>
  <si>
    <t>460002********1214</t>
  </si>
  <si>
    <t>440882********6510</t>
  </si>
  <si>
    <t>460002********3614</t>
  </si>
  <si>
    <t>460006********5236</t>
  </si>
  <si>
    <t>460003********302X</t>
  </si>
  <si>
    <t>460200********0015</t>
  </si>
  <si>
    <t>223803—海南省食品检验检测中心-食品检验检测岗[专业技术十一级及以下]</t>
  </si>
  <si>
    <t>460033********0074</t>
  </si>
  <si>
    <t>469001********0026</t>
  </si>
  <si>
    <t>320323********2425</t>
  </si>
  <si>
    <t>460035********1127</t>
  </si>
  <si>
    <t>460103********0341</t>
  </si>
  <si>
    <t>460006********4829</t>
  </si>
  <si>
    <t>460027********7032</t>
  </si>
  <si>
    <t>460200********2496</t>
  </si>
  <si>
    <t>460004********3420</t>
  </si>
  <si>
    <t>460006********0221</t>
  </si>
  <si>
    <t>460003********2449</t>
  </si>
  <si>
    <t>460027********5329</t>
  </si>
  <si>
    <t>440882********1854</t>
  </si>
  <si>
    <t>460030********5433</t>
  </si>
  <si>
    <t>120224********2828</t>
  </si>
  <si>
    <t>410527********8067</t>
  </si>
  <si>
    <t>460003********3025</t>
  </si>
  <si>
    <t>460003********0628</t>
  </si>
  <si>
    <t>460028********6829</t>
  </si>
  <si>
    <t>460200********5740</t>
  </si>
  <si>
    <t>460004********1242</t>
  </si>
  <si>
    <t>231005********5225</t>
  </si>
  <si>
    <t>460006********1622</t>
  </si>
  <si>
    <t>460003********2246</t>
  </si>
  <si>
    <t>230183********128X</t>
  </si>
  <si>
    <t>220523********0624</t>
  </si>
  <si>
    <t>469005********4328</t>
  </si>
  <si>
    <t>460027********4441</t>
  </si>
  <si>
    <t>460001********0729</t>
  </si>
  <si>
    <t>460002********4943</t>
  </si>
  <si>
    <t>460027********5684</t>
  </si>
  <si>
    <t>460200********0515</t>
  </si>
  <si>
    <t>469029********1125</t>
  </si>
  <si>
    <t>460104********1225</t>
  </si>
  <si>
    <t>460022********0524</t>
  </si>
  <si>
    <t>140502********9568</t>
  </si>
  <si>
    <t>220221********8648</t>
  </si>
  <si>
    <t>460003********4611</t>
  </si>
  <si>
    <t>460030********0046</t>
  </si>
  <si>
    <t>420204********6725</t>
  </si>
  <si>
    <t>460028********5224</t>
  </si>
  <si>
    <t>460028********0029</t>
  </si>
  <si>
    <t>460200********5745</t>
  </si>
  <si>
    <t>622223********0020</t>
  </si>
  <si>
    <t>460033********0030</t>
  </si>
  <si>
    <t>460034********2146</t>
  </si>
  <si>
    <t>460004********5428</t>
  </si>
  <si>
    <t>460004********1425</t>
  </si>
  <si>
    <t>460006********132X</t>
  </si>
  <si>
    <t>230703********0328</t>
  </si>
  <si>
    <t>460005********4542</t>
  </si>
  <si>
    <t>460003********2681</t>
  </si>
  <si>
    <t>469024********6020</t>
  </si>
  <si>
    <t>460006********0668</t>
  </si>
  <si>
    <t>445322********1010</t>
  </si>
  <si>
    <t>460007********7257</t>
  </si>
  <si>
    <t>460027********306X</t>
  </si>
  <si>
    <t>460033********4633</t>
  </si>
  <si>
    <t>460027********4422</t>
  </si>
  <si>
    <t>460025********2423</t>
  </si>
  <si>
    <t>460300********0324</t>
  </si>
  <si>
    <t>460004********4626</t>
  </si>
  <si>
    <t>460103********0325</t>
  </si>
  <si>
    <t>460007********5861</t>
  </si>
  <si>
    <t>469028********2115</t>
  </si>
  <si>
    <t>460003********6638</t>
  </si>
  <si>
    <t>460003********664X</t>
  </si>
  <si>
    <t>460106********4428</t>
  </si>
  <si>
    <t>460033********3323</t>
  </si>
  <si>
    <t>460025********2420</t>
  </si>
  <si>
    <t>460200********2726</t>
  </si>
  <si>
    <t>210221********6914</t>
  </si>
  <si>
    <t>460001********1523</t>
  </si>
  <si>
    <t>460001********2225</t>
  </si>
  <si>
    <t>460022********0523</t>
  </si>
  <si>
    <t>371502********5527</t>
  </si>
  <si>
    <t>460030********6042</t>
  </si>
  <si>
    <t>460022********0520</t>
  </si>
  <si>
    <t>460033********4487</t>
  </si>
  <si>
    <t>460007********0014</t>
  </si>
  <si>
    <t>460033********3298</t>
  </si>
  <si>
    <t>142222********0626</t>
  </si>
  <si>
    <t>362330********6286</t>
  </si>
  <si>
    <t>460005********3926</t>
  </si>
  <si>
    <t>460003********4011</t>
  </si>
  <si>
    <t>460031********4423</t>
  </si>
  <si>
    <t>460102********1223</t>
  </si>
  <si>
    <t>460003********3823</t>
  </si>
  <si>
    <t>460002********5822</t>
  </si>
  <si>
    <t>460002********1026</t>
  </si>
  <si>
    <t>460033********4846</t>
  </si>
  <si>
    <t>469007********8523</t>
  </si>
  <si>
    <t>460002********1012</t>
  </si>
  <si>
    <t>460003********2629</t>
  </si>
  <si>
    <t>460002********4115</t>
  </si>
  <si>
    <t>460032********0822</t>
  </si>
  <si>
    <t>460022********1014</t>
  </si>
  <si>
    <t>650103********1821</t>
  </si>
  <si>
    <t>460200********5165</t>
  </si>
  <si>
    <t>469003********2768</t>
  </si>
  <si>
    <t>231003********2927</t>
  </si>
  <si>
    <t>460004********3424</t>
  </si>
  <si>
    <t>522424********0211</t>
  </si>
  <si>
    <t>460003********6223</t>
  </si>
  <si>
    <t>445222********3543</t>
  </si>
  <si>
    <t>460035********0027</t>
  </si>
  <si>
    <t>460034********5027</t>
  </si>
  <si>
    <t>460106********4126</t>
  </si>
  <si>
    <t>460022********3724</t>
  </si>
  <si>
    <t>460004********0628</t>
  </si>
  <si>
    <t>320322********6544</t>
  </si>
  <si>
    <t>460027********4427</t>
  </si>
  <si>
    <t>460033********3604</t>
  </si>
  <si>
    <t>460007********0012</t>
  </si>
  <si>
    <t>460035********2711</t>
  </si>
  <si>
    <t>460003********6617</t>
  </si>
  <si>
    <t>432524********4040</t>
  </si>
  <si>
    <t>460007********5809</t>
  </si>
  <si>
    <t>460033********4901</t>
  </si>
  <si>
    <t>460007********7264</t>
  </si>
  <si>
    <t>460005********392X</t>
  </si>
  <si>
    <t>460031********0028</t>
  </si>
  <si>
    <t>460004********1829</t>
  </si>
  <si>
    <t>142631********7426</t>
  </si>
  <si>
    <t>469028********0469</t>
  </si>
  <si>
    <t>460006********0924</t>
  </si>
  <si>
    <t>460007********7268</t>
  </si>
  <si>
    <t>460022********0728</t>
  </si>
  <si>
    <t>460022********0029</t>
  </si>
  <si>
    <t>460034********5042</t>
  </si>
  <si>
    <t>460035********0050</t>
  </si>
  <si>
    <t>469022********1820</t>
  </si>
  <si>
    <t>460025********3620</t>
  </si>
  <si>
    <t>460027********0614</t>
  </si>
  <si>
    <t>460027********3729</t>
  </si>
  <si>
    <t>460103********2425</t>
  </si>
  <si>
    <t>460028********0865</t>
  </si>
  <si>
    <t>460003********2234</t>
  </si>
  <si>
    <t>460036********0046</t>
  </si>
  <si>
    <t>460026********0320</t>
  </si>
  <si>
    <t>460102********0311</t>
  </si>
  <si>
    <t>460003********2444</t>
  </si>
  <si>
    <t>513326********002X</t>
  </si>
  <si>
    <t>460103********0026</t>
  </si>
  <si>
    <t>460028********0440</t>
  </si>
  <si>
    <t>460007********7267</t>
  </si>
  <si>
    <t>460022********1223</t>
  </si>
  <si>
    <t>460027********0416</t>
  </si>
  <si>
    <t>412826********0321</t>
  </si>
  <si>
    <t>460033********3227</t>
  </si>
  <si>
    <t>460025********2722</t>
  </si>
  <si>
    <t>460034********4710</t>
  </si>
  <si>
    <t>460028********0048</t>
  </si>
  <si>
    <t>460028********6023</t>
  </si>
  <si>
    <t>520103********0026</t>
  </si>
  <si>
    <t>421022********6025</t>
  </si>
  <si>
    <t>612722********3565</t>
  </si>
  <si>
    <t>460002********4913</t>
  </si>
  <si>
    <t>632801********0034</t>
  </si>
  <si>
    <t>460004********4818</t>
  </si>
  <si>
    <t>460002********5212</t>
  </si>
  <si>
    <t>460026********1813</t>
  </si>
  <si>
    <t>469023********0053</t>
  </si>
  <si>
    <t>460028********204X</t>
  </si>
  <si>
    <t>460102********2443</t>
  </si>
  <si>
    <t>460006********1631</t>
  </si>
  <si>
    <t>469003********6737</t>
  </si>
  <si>
    <t>460200********3421</t>
  </si>
  <si>
    <t>460028********522X</t>
  </si>
  <si>
    <t>460033********3908</t>
  </si>
  <si>
    <t>460002********0320</t>
  </si>
  <si>
    <t>460003********0620</t>
  </si>
  <si>
    <t>460032********7685</t>
  </si>
  <si>
    <t>460003********7836</t>
  </si>
  <si>
    <t>460006********1628</t>
  </si>
  <si>
    <t>460003********6228</t>
  </si>
  <si>
    <t>460004********0862</t>
  </si>
  <si>
    <t>460103********155X</t>
  </si>
  <si>
    <t>460003********3840</t>
  </si>
  <si>
    <t>341282********4028</t>
  </si>
  <si>
    <t>460004********581X</t>
  </si>
  <si>
    <t>460003********3831</t>
  </si>
  <si>
    <t>460006********0641</t>
  </si>
  <si>
    <t>460102********1811</t>
  </si>
  <si>
    <t>430321********6521</t>
  </si>
  <si>
    <t>130131********0066</t>
  </si>
  <si>
    <t>460007********4668</t>
  </si>
  <si>
    <t>460003********2433</t>
  </si>
  <si>
    <t>421024********0021</t>
  </si>
  <si>
    <t>460004********3440</t>
  </si>
  <si>
    <t>460004********0821</t>
  </si>
  <si>
    <t>460006********2722</t>
  </si>
  <si>
    <t>460034********0461</t>
  </si>
  <si>
    <t>340803********2777</t>
  </si>
  <si>
    <t>469023********0622</t>
  </si>
  <si>
    <t>450722********5226</t>
  </si>
  <si>
    <t>460031********4826</t>
  </si>
  <si>
    <t>460025********4222</t>
  </si>
  <si>
    <t>460005********0516</t>
  </si>
  <si>
    <t>460004********1420</t>
  </si>
  <si>
    <t>450721********0930</t>
  </si>
  <si>
    <t>460032********7629</t>
  </si>
  <si>
    <t>460031********6423</t>
  </si>
  <si>
    <t>460200********3159</t>
  </si>
  <si>
    <t>460006********722X</t>
  </si>
  <si>
    <t>460021********4624</t>
  </si>
  <si>
    <t>460004********5263</t>
  </si>
  <si>
    <t>460103********2753</t>
  </si>
  <si>
    <t>630104********1520</t>
  </si>
  <si>
    <t>460034********4728</t>
  </si>
  <si>
    <t>460005********6029</t>
  </si>
  <si>
    <t>440923********2205</t>
  </si>
  <si>
    <t>460007********5822</t>
  </si>
  <si>
    <t>460006********0429</t>
  </si>
  <si>
    <t>460103********006X</t>
  </si>
  <si>
    <t>230103********4828</t>
  </si>
  <si>
    <t>469003********6111</t>
  </si>
  <si>
    <t>469007********4967</t>
  </si>
  <si>
    <t>460022********3723</t>
  </si>
  <si>
    <t>460022********0549</t>
  </si>
  <si>
    <t>460005********0040</t>
  </si>
  <si>
    <t>460027********7443</t>
  </si>
  <si>
    <t>460036********3515</t>
  </si>
  <si>
    <t>460200********3128</t>
  </si>
  <si>
    <t>460027********4137</t>
  </si>
  <si>
    <t>150422********5162</t>
  </si>
  <si>
    <t>460006********0623</t>
  </si>
  <si>
    <t>460003********4821</t>
  </si>
  <si>
    <t>210381********0426</t>
  </si>
  <si>
    <t>429004********2588</t>
  </si>
  <si>
    <t>460033********4481</t>
  </si>
  <si>
    <t>460003********4623</t>
  </si>
  <si>
    <t>330382********4928</t>
  </si>
  <si>
    <t>460022********7010</t>
  </si>
  <si>
    <t>430426********2725</t>
  </si>
  <si>
    <t>460028********6029</t>
  </si>
  <si>
    <t>460200********0040</t>
  </si>
  <si>
    <t>460006********235X</t>
  </si>
  <si>
    <t>460027********0647</t>
  </si>
  <si>
    <t>460022********1924</t>
  </si>
  <si>
    <t>460006********1643</t>
  </si>
  <si>
    <t>460033********3907</t>
  </si>
  <si>
    <t>522124********2849</t>
  </si>
  <si>
    <t>469023********3728</t>
  </si>
  <si>
    <t>460021********4423</t>
  </si>
  <si>
    <t>460002********2229</t>
  </si>
  <si>
    <t>460004********2016</t>
  </si>
  <si>
    <t>500236********2764</t>
  </si>
  <si>
    <t>360311********3526</t>
  </si>
  <si>
    <t>460027********133X</t>
  </si>
  <si>
    <t>469007********7622</t>
  </si>
  <si>
    <t>460030********0029</t>
  </si>
  <si>
    <t>460007********4969</t>
  </si>
  <si>
    <t>460100********0333</t>
  </si>
  <si>
    <t>412827********1540</t>
  </si>
  <si>
    <t>460027********2021</t>
  </si>
  <si>
    <t>460025********0324</t>
  </si>
  <si>
    <t>460026********2128</t>
  </si>
  <si>
    <t>460002********6020</t>
  </si>
  <si>
    <t>460007********3624</t>
  </si>
  <si>
    <t>460007********0025</t>
  </si>
  <si>
    <t>460027********2625</t>
  </si>
  <si>
    <t>460025********1222</t>
  </si>
  <si>
    <t>460003********4825</t>
  </si>
  <si>
    <t>440711********4225</t>
  </si>
  <si>
    <t>460004********344X</t>
  </si>
  <si>
    <t>460033********4789</t>
  </si>
  <si>
    <t>460102********1827</t>
  </si>
  <si>
    <t>460003********4448</t>
  </si>
  <si>
    <t>460003********2847</t>
  </si>
  <si>
    <t>460007********5389</t>
  </si>
  <si>
    <t>460200********0288</t>
  </si>
  <si>
    <t>411324********3822</t>
  </si>
  <si>
    <t>460104********0026</t>
  </si>
  <si>
    <t>460028********0821</t>
  </si>
  <si>
    <t>469023********1340</t>
  </si>
  <si>
    <t>460103********2125</t>
  </si>
  <si>
    <t>469003********5620</t>
  </si>
  <si>
    <t>360430********001X</t>
  </si>
  <si>
    <t>469024********6024</t>
  </si>
  <si>
    <t>460006********4075</t>
  </si>
  <si>
    <t>230122********5640</t>
  </si>
  <si>
    <t>469021********2128</t>
  </si>
  <si>
    <t>370502********0029</t>
  </si>
  <si>
    <t>460006********2724</t>
  </si>
  <si>
    <t>460034********4729</t>
  </si>
  <si>
    <t>150402********0942</t>
  </si>
  <si>
    <t>460033********3921</t>
  </si>
  <si>
    <t>460022********2711</t>
  </si>
  <si>
    <t>410122********3410</t>
  </si>
  <si>
    <t>460033********3309</t>
  </si>
  <si>
    <t>460028********1224</t>
  </si>
  <si>
    <t>152301********0516</t>
  </si>
  <si>
    <t>460007********5820</t>
  </si>
  <si>
    <t>460005********0046</t>
  </si>
  <si>
    <t>460006********2323</t>
  </si>
  <si>
    <t>460003********3487</t>
  </si>
  <si>
    <t>460004********1236</t>
  </si>
  <si>
    <t>412725********3447</t>
  </si>
  <si>
    <t>460003********0276</t>
  </si>
  <si>
    <t>460004********1241</t>
  </si>
  <si>
    <t>469003********302X</t>
  </si>
  <si>
    <t>460003********0274</t>
  </si>
  <si>
    <t>460006********2751</t>
  </si>
  <si>
    <t>612321********2613</t>
  </si>
  <si>
    <t>460007********4387</t>
  </si>
  <si>
    <t>445221********1626</t>
  </si>
  <si>
    <t>460102********3323</t>
  </si>
  <si>
    <t>460027********4710</t>
  </si>
  <si>
    <t>452428********0867</t>
  </si>
  <si>
    <t>460300********0339</t>
  </si>
  <si>
    <t>450722********6943</t>
  </si>
  <si>
    <t>460025********2149</t>
  </si>
  <si>
    <t>460003********2810</t>
  </si>
  <si>
    <t>460031********5627</t>
  </si>
  <si>
    <t>460006********1329</t>
  </si>
  <si>
    <t>460002********0524</t>
  </si>
  <si>
    <t>460030********3320</t>
  </si>
  <si>
    <t>341226********6734</t>
  </si>
  <si>
    <t>460003********3220</t>
  </si>
  <si>
    <t>210302********0318</t>
  </si>
  <si>
    <t>460200********0289</t>
  </si>
  <si>
    <t>622826********129X</t>
  </si>
  <si>
    <t>513022********6062</t>
  </si>
  <si>
    <t>469003********7024</t>
  </si>
  <si>
    <t>460032********6155</t>
  </si>
  <si>
    <t>460004********3622</t>
  </si>
  <si>
    <t>460003********222X</t>
  </si>
  <si>
    <t>460035********0021</t>
  </si>
  <si>
    <t>460103********3026</t>
  </si>
  <si>
    <t>152102********2721</t>
  </si>
  <si>
    <t>460027********0630</t>
  </si>
  <si>
    <t>230321********0017</t>
  </si>
  <si>
    <t>460028********6022</t>
  </si>
  <si>
    <t>460030********1828</t>
  </si>
  <si>
    <t>460004********3427</t>
  </si>
  <si>
    <t>460003********4028</t>
  </si>
  <si>
    <t>460033********4560</t>
  </si>
  <si>
    <t>460002********0030</t>
  </si>
  <si>
    <t>460028********088X</t>
  </si>
  <si>
    <t>460002********3820</t>
  </si>
  <si>
    <t>460026********0628</t>
  </si>
  <si>
    <t>460002********0549</t>
  </si>
  <si>
    <t>460025********1224</t>
  </si>
  <si>
    <t>460006********0627</t>
  </si>
  <si>
    <t>460004********0031</t>
  </si>
  <si>
    <t>460103********036X</t>
  </si>
  <si>
    <t>460028********6836</t>
  </si>
  <si>
    <t>460025********4228</t>
  </si>
  <si>
    <t>460028********4416</t>
  </si>
  <si>
    <t>460030********3026</t>
  </si>
  <si>
    <t>460005********3247</t>
  </si>
  <si>
    <t>460026********0070</t>
  </si>
  <si>
    <t>411522********0387</t>
  </si>
  <si>
    <t>460002********4620</t>
  </si>
  <si>
    <t>460025********3936</t>
  </si>
  <si>
    <t>460300********0329</t>
  </si>
  <si>
    <t>460004********4669</t>
  </si>
  <si>
    <t>460103********0932</t>
  </si>
  <si>
    <t>460104********0325</t>
  </si>
  <si>
    <t>460006********4423</t>
  </si>
  <si>
    <t>469021********1223</t>
  </si>
  <si>
    <t>460007********3629</t>
  </si>
  <si>
    <t>460026********0927</t>
  </si>
  <si>
    <t>460003********6652</t>
  </si>
  <si>
    <t>460022********2535</t>
  </si>
  <si>
    <t>460004********202X</t>
  </si>
  <si>
    <t>460004********5011</t>
  </si>
  <si>
    <t>460007********6184</t>
  </si>
  <si>
    <t>460022********6025</t>
  </si>
  <si>
    <t>460004********526X</t>
  </si>
  <si>
    <t>412829********5614</t>
  </si>
  <si>
    <t>460003********4224</t>
  </si>
  <si>
    <t>469026********4026</t>
  </si>
  <si>
    <t>460102********2725</t>
  </si>
  <si>
    <t>460027********7621</t>
  </si>
  <si>
    <t>460107********0821</t>
  </si>
  <si>
    <t>460025********1827</t>
  </si>
  <si>
    <t>460028********3214</t>
  </si>
  <si>
    <t>460026********5148</t>
  </si>
  <si>
    <t>460103********2121</t>
  </si>
  <si>
    <t>460026********0027</t>
  </si>
  <si>
    <t>460005********3923</t>
  </si>
  <si>
    <t>460032********7675</t>
  </si>
  <si>
    <t>411322********1041</t>
  </si>
  <si>
    <t>460006********4033</t>
  </si>
  <si>
    <t>460002********0322</t>
  </si>
  <si>
    <t>460022********0527</t>
  </si>
  <si>
    <t>460033********3929</t>
  </si>
  <si>
    <t>460027********5922</t>
  </si>
  <si>
    <t>622821********1026</t>
  </si>
  <si>
    <t>460002********002X</t>
  </si>
  <si>
    <t>452123********1020</t>
  </si>
  <si>
    <t>469024********4414</t>
  </si>
  <si>
    <t>460026********006X</t>
  </si>
  <si>
    <t>460033********3266</t>
  </si>
  <si>
    <t>532501********0642</t>
  </si>
  <si>
    <t>411123********9023</t>
  </si>
  <si>
    <t>460026********0317</t>
  </si>
  <si>
    <t>460005********4123</t>
  </si>
  <si>
    <t>460031********0029</t>
  </si>
  <si>
    <t>460030********0926</t>
  </si>
  <si>
    <t>460034********0027</t>
  </si>
  <si>
    <t>513023********154X</t>
  </si>
  <si>
    <t>500239********4867</t>
  </si>
  <si>
    <t>460003********1427</t>
  </si>
  <si>
    <t>460006********4422</t>
  </si>
  <si>
    <t>460200********4703</t>
  </si>
  <si>
    <t>460027********5917</t>
  </si>
  <si>
    <t>460027********3722</t>
  </si>
  <si>
    <t>370502********1226</t>
  </si>
  <si>
    <t>460028********562X</t>
  </si>
  <si>
    <t>460028********6040</t>
  </si>
  <si>
    <t>460006********2065</t>
  </si>
  <si>
    <t>460004********4418</t>
  </si>
  <si>
    <t>460033********1781</t>
  </si>
  <si>
    <t>460003********0445</t>
  </si>
  <si>
    <t>460028********2820</t>
  </si>
  <si>
    <t>460004********3429</t>
  </si>
  <si>
    <t>460022********412X</t>
  </si>
  <si>
    <t>210882********0620</t>
  </si>
  <si>
    <t>460006********0038</t>
  </si>
  <si>
    <t>460200********0282</t>
  </si>
  <si>
    <t>460004********068X</t>
  </si>
  <si>
    <t>460033********0020</t>
  </si>
  <si>
    <t>341222********0025</t>
  </si>
  <si>
    <t>460035********1124</t>
  </si>
  <si>
    <t>460028********0022</t>
  </si>
  <si>
    <t>450326********1520</t>
  </si>
  <si>
    <t>460004********1223</t>
  </si>
  <si>
    <t>460027********0418</t>
  </si>
  <si>
    <t>532622********0730</t>
  </si>
  <si>
    <t>460006********0243</t>
  </si>
  <si>
    <t>460102********3344</t>
  </si>
  <si>
    <t>460003********0228</t>
  </si>
  <si>
    <t>460028********1216</t>
  </si>
  <si>
    <t>460033********540X</t>
  </si>
  <si>
    <t>421081********3005</t>
  </si>
  <si>
    <t>460004********3620</t>
  </si>
  <si>
    <t>460036********4117</t>
  </si>
  <si>
    <t>460033********392X</t>
  </si>
  <si>
    <t>460022********1724</t>
  </si>
  <si>
    <t>460004********6221</t>
  </si>
  <si>
    <t>460027********4807</t>
  </si>
  <si>
    <t>522423********9012</t>
  </si>
  <si>
    <t>460004********6426</t>
  </si>
  <si>
    <t>460006********7511</t>
  </si>
  <si>
    <t>460003********7024</t>
  </si>
  <si>
    <t>460007********5884</t>
  </si>
  <si>
    <t>410522********9332</t>
  </si>
  <si>
    <t>460026********0021</t>
  </si>
  <si>
    <t>460026********0013</t>
  </si>
  <si>
    <t>152302********001X</t>
  </si>
  <si>
    <t>460005********5123</t>
  </si>
  <si>
    <t>460104********0022</t>
  </si>
  <si>
    <t>230184********3208</t>
  </si>
  <si>
    <t>460003********6696</t>
  </si>
  <si>
    <t>460004********3623</t>
  </si>
  <si>
    <t>460003********4219</t>
  </si>
  <si>
    <t>460028********0042</t>
  </si>
  <si>
    <t>510131********1541</t>
  </si>
  <si>
    <t>460004********0813</t>
  </si>
  <si>
    <t>460027********3723</t>
  </si>
  <si>
    <t>460003********2223</t>
  </si>
  <si>
    <t>460033********1474</t>
  </si>
  <si>
    <t>460028********7262</t>
  </si>
  <si>
    <t>460036********6212</t>
  </si>
  <si>
    <t>460003********3024</t>
  </si>
  <si>
    <t>460005********3224</t>
  </si>
  <si>
    <t>460003********4629</t>
  </si>
  <si>
    <t>460004********2449</t>
  </si>
  <si>
    <t>230102********2639</t>
  </si>
  <si>
    <t>431028********0024</t>
  </si>
  <si>
    <t>450881********2362</t>
  </si>
  <si>
    <t>460028********2044</t>
  </si>
  <si>
    <t>460027********1022</t>
  </si>
  <si>
    <t>460022********5164</t>
  </si>
  <si>
    <t>460006********8161</t>
  </si>
  <si>
    <t>460026********4210</t>
  </si>
  <si>
    <t>460033********3282</t>
  </si>
  <si>
    <t>460025********2751</t>
  </si>
  <si>
    <t>412822********5136</t>
  </si>
  <si>
    <t>460022********2728</t>
  </si>
  <si>
    <t>152126********0028</t>
  </si>
  <si>
    <t>460004********4043</t>
  </si>
  <si>
    <t>460003********6628</t>
  </si>
  <si>
    <t>460200********4711</t>
  </si>
  <si>
    <t>460022********2726</t>
  </si>
  <si>
    <t>460102********332X</t>
  </si>
  <si>
    <t>460100********1827</t>
  </si>
  <si>
    <t>140105********1313</t>
  </si>
  <si>
    <t>469027********7182</t>
  </si>
  <si>
    <t>460103********1825</t>
  </si>
  <si>
    <t>220122********5405</t>
  </si>
  <si>
    <t>460030********3918</t>
  </si>
  <si>
    <t>460034********0463</t>
  </si>
  <si>
    <t>460004********5622</t>
  </si>
  <si>
    <t>460003********7821</t>
  </si>
  <si>
    <t>371326********8823</t>
  </si>
  <si>
    <t>460003********424X</t>
  </si>
  <si>
    <t>320923********2767</t>
  </si>
  <si>
    <t>460034********0047</t>
  </si>
  <si>
    <t>460200********2084</t>
  </si>
  <si>
    <t>460004********5817</t>
  </si>
  <si>
    <t>460103********2720</t>
  </si>
  <si>
    <t>652101********0430</t>
  </si>
  <si>
    <t>460033********3242</t>
  </si>
  <si>
    <t>460002********054X</t>
  </si>
  <si>
    <t>360782********0222</t>
  </si>
  <si>
    <t>500239********3728</t>
  </si>
  <si>
    <t>460036********5523</t>
  </si>
  <si>
    <t>532522********0647</t>
  </si>
  <si>
    <t>460003********3045</t>
  </si>
  <si>
    <t>460003********3022</t>
  </si>
  <si>
    <t>460002********2025</t>
  </si>
  <si>
    <t>460028********2413</t>
  </si>
  <si>
    <t>460102********1816</t>
  </si>
  <si>
    <t>411082********482X</t>
  </si>
  <si>
    <t>460031********4023</t>
  </si>
  <si>
    <t>460026********0012</t>
  </si>
  <si>
    <t>460102********0926</t>
  </si>
  <si>
    <t>460104********0324</t>
  </si>
  <si>
    <t>360124********7824</t>
  </si>
  <si>
    <t>460028********7306</t>
  </si>
  <si>
    <t>460007********2035</t>
  </si>
  <si>
    <t>460006********7818</t>
  </si>
  <si>
    <t>460005********2521</t>
  </si>
  <si>
    <t>431103********0644</t>
  </si>
  <si>
    <t>469003********6724</t>
  </si>
  <si>
    <t>230103********0922</t>
  </si>
  <si>
    <t>460031********6848</t>
  </si>
  <si>
    <t>460031********6447</t>
  </si>
  <si>
    <t>460003********0617</t>
  </si>
  <si>
    <t>460006********0215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</si>
</sst>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18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5.421875" style="0" customWidth="1"/>
    <col min="2" max="2" width="16.00390625" style="0" customWidth="1"/>
    <col min="3" max="3" width="20.421875" style="0" customWidth="1"/>
    <col min="4" max="4" width="79.421875" style="0" customWidth="1"/>
  </cols>
  <sheetData>
    <row r="1" spans="1:4" ht="39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2">
        <v>1</v>
      </c>
      <c r="B3" s="2" t="str">
        <f>"黄沛锋"</f>
        <v>黄沛锋</v>
      </c>
      <c r="C3" s="2" t="s">
        <v>5</v>
      </c>
      <c r="D3" s="2" t="s">
        <v>6</v>
      </c>
    </row>
    <row r="4" spans="1:4" ht="24.75" customHeight="1">
      <c r="A4" s="2">
        <v>2</v>
      </c>
      <c r="B4" s="2" t="str">
        <f>"李雨娴"</f>
        <v>李雨娴</v>
      </c>
      <c r="C4" s="2" t="s">
        <v>7</v>
      </c>
      <c r="D4" s="2" t="s">
        <v>6</v>
      </c>
    </row>
    <row r="5" spans="1:4" ht="24.75" customHeight="1">
      <c r="A5" s="2">
        <v>3</v>
      </c>
      <c r="B5" s="2" t="str">
        <f>"龙小媛"</f>
        <v>龙小媛</v>
      </c>
      <c r="C5" s="2" t="s">
        <v>8</v>
      </c>
      <c r="D5" s="2" t="s">
        <v>6</v>
      </c>
    </row>
    <row r="6" spans="1:4" ht="24.75" customHeight="1">
      <c r="A6" s="2">
        <v>4</v>
      </c>
      <c r="B6" s="2" t="str">
        <f>"王舒凌"</f>
        <v>王舒凌</v>
      </c>
      <c r="C6" s="2" t="s">
        <v>9</v>
      </c>
      <c r="D6" s="2" t="s">
        <v>6</v>
      </c>
    </row>
    <row r="7" spans="1:4" ht="24.75" customHeight="1">
      <c r="A7" s="2">
        <v>5</v>
      </c>
      <c r="B7" s="2" t="str">
        <f>"郝宇"</f>
        <v>郝宇</v>
      </c>
      <c r="C7" s="2" t="s">
        <v>10</v>
      </c>
      <c r="D7" s="2" t="s">
        <v>6</v>
      </c>
    </row>
    <row r="8" spans="1:4" ht="24.75" customHeight="1">
      <c r="A8" s="2">
        <v>6</v>
      </c>
      <c r="B8" s="2" t="str">
        <f>"王萍"</f>
        <v>王萍</v>
      </c>
      <c r="C8" s="2" t="s">
        <v>11</v>
      </c>
      <c r="D8" s="2" t="s">
        <v>6</v>
      </c>
    </row>
    <row r="9" spans="1:4" ht="24.75" customHeight="1">
      <c r="A9" s="2">
        <v>7</v>
      </c>
      <c r="B9" s="2" t="str">
        <f>"周敏华"</f>
        <v>周敏华</v>
      </c>
      <c r="C9" s="2" t="s">
        <v>12</v>
      </c>
      <c r="D9" s="2" t="s">
        <v>6</v>
      </c>
    </row>
    <row r="10" spans="1:4" ht="24.75" customHeight="1">
      <c r="A10" s="2">
        <v>8</v>
      </c>
      <c r="B10" s="2" t="str">
        <f>"王千亮"</f>
        <v>王千亮</v>
      </c>
      <c r="C10" s="2" t="s">
        <v>13</v>
      </c>
      <c r="D10" s="2" t="s">
        <v>6</v>
      </c>
    </row>
    <row r="11" spans="1:4" ht="24.75" customHeight="1">
      <c r="A11" s="2">
        <v>9</v>
      </c>
      <c r="B11" s="2" t="str">
        <f>"李江岸"</f>
        <v>李江岸</v>
      </c>
      <c r="C11" s="2" t="s">
        <v>14</v>
      </c>
      <c r="D11" s="2" t="s">
        <v>6</v>
      </c>
    </row>
    <row r="12" spans="1:4" ht="24.75" customHeight="1">
      <c r="A12" s="2">
        <v>10</v>
      </c>
      <c r="B12" s="2" t="str">
        <f>"王立安"</f>
        <v>王立安</v>
      </c>
      <c r="C12" s="2" t="s">
        <v>15</v>
      </c>
      <c r="D12" s="2" t="s">
        <v>6</v>
      </c>
    </row>
    <row r="13" spans="1:4" ht="24.75" customHeight="1">
      <c r="A13" s="2">
        <v>11</v>
      </c>
      <c r="B13" s="2" t="str">
        <f>"魏昕格"</f>
        <v>魏昕格</v>
      </c>
      <c r="C13" s="2" t="s">
        <v>16</v>
      </c>
      <c r="D13" s="2" t="s">
        <v>6</v>
      </c>
    </row>
    <row r="14" spans="1:4" ht="24.75" customHeight="1">
      <c r="A14" s="2">
        <v>12</v>
      </c>
      <c r="B14" s="2" t="str">
        <f>"曲德馨"</f>
        <v>曲德馨</v>
      </c>
      <c r="C14" s="2" t="s">
        <v>17</v>
      </c>
      <c r="D14" s="2" t="s">
        <v>6</v>
      </c>
    </row>
    <row r="15" spans="1:4" ht="24.75" customHeight="1">
      <c r="A15" s="2">
        <v>13</v>
      </c>
      <c r="B15" s="2" t="str">
        <f>"王敏先"</f>
        <v>王敏先</v>
      </c>
      <c r="C15" s="2" t="s">
        <v>18</v>
      </c>
      <c r="D15" s="2" t="s">
        <v>6</v>
      </c>
    </row>
    <row r="16" spans="1:4" ht="24.75" customHeight="1">
      <c r="A16" s="2">
        <v>14</v>
      </c>
      <c r="B16" s="2" t="str">
        <f>"王健宇"</f>
        <v>王健宇</v>
      </c>
      <c r="C16" s="2" t="s">
        <v>19</v>
      </c>
      <c r="D16" s="2" t="s">
        <v>6</v>
      </c>
    </row>
    <row r="17" spans="1:4" ht="24.75" customHeight="1">
      <c r="A17" s="2">
        <v>15</v>
      </c>
      <c r="B17" s="2" t="str">
        <f>"杨璐"</f>
        <v>杨璐</v>
      </c>
      <c r="C17" s="2" t="s">
        <v>20</v>
      </c>
      <c r="D17" s="2" t="s">
        <v>6</v>
      </c>
    </row>
    <row r="18" spans="1:4" ht="24.75" customHeight="1">
      <c r="A18" s="2">
        <v>16</v>
      </c>
      <c r="B18" s="2" t="str">
        <f>"倪晨"</f>
        <v>倪晨</v>
      </c>
      <c r="C18" s="2" t="s">
        <v>21</v>
      </c>
      <c r="D18" s="2" t="s">
        <v>6</v>
      </c>
    </row>
    <row r="19" spans="1:4" ht="24.75" customHeight="1">
      <c r="A19" s="2">
        <v>17</v>
      </c>
      <c r="B19" s="2" t="str">
        <f>"李秋实"</f>
        <v>李秋实</v>
      </c>
      <c r="C19" s="2" t="s">
        <v>22</v>
      </c>
      <c r="D19" s="2" t="s">
        <v>6</v>
      </c>
    </row>
    <row r="20" spans="1:4" ht="24.75" customHeight="1">
      <c r="A20" s="2">
        <v>18</v>
      </c>
      <c r="B20" s="2" t="str">
        <f>"陈吉弟"</f>
        <v>陈吉弟</v>
      </c>
      <c r="C20" s="2" t="s">
        <v>23</v>
      </c>
      <c r="D20" s="2" t="s">
        <v>6</v>
      </c>
    </row>
    <row r="21" spans="1:4" ht="24.75" customHeight="1">
      <c r="A21" s="2">
        <v>19</v>
      </c>
      <c r="B21" s="2" t="str">
        <f>"王芊"</f>
        <v>王芊</v>
      </c>
      <c r="C21" s="2" t="s">
        <v>24</v>
      </c>
      <c r="D21" s="2" t="s">
        <v>6</v>
      </c>
    </row>
    <row r="22" spans="1:4" ht="24.75" customHeight="1">
      <c r="A22" s="2">
        <v>20</v>
      </c>
      <c r="B22" s="2" t="str">
        <f>"蒙清华"</f>
        <v>蒙清华</v>
      </c>
      <c r="C22" s="2" t="s">
        <v>25</v>
      </c>
      <c r="D22" s="2" t="s">
        <v>6</v>
      </c>
    </row>
    <row r="23" spans="1:4" ht="24.75" customHeight="1">
      <c r="A23" s="2">
        <v>21</v>
      </c>
      <c r="B23" s="2" t="str">
        <f>"梁楠"</f>
        <v>梁楠</v>
      </c>
      <c r="C23" s="2" t="s">
        <v>26</v>
      </c>
      <c r="D23" s="2" t="s">
        <v>6</v>
      </c>
    </row>
    <row r="24" spans="1:4" ht="24.75" customHeight="1">
      <c r="A24" s="2">
        <v>22</v>
      </c>
      <c r="B24" s="2" t="str">
        <f>"黄湘华"</f>
        <v>黄湘华</v>
      </c>
      <c r="C24" s="2" t="s">
        <v>27</v>
      </c>
      <c r="D24" s="2" t="s">
        <v>6</v>
      </c>
    </row>
    <row r="25" spans="1:4" ht="24.75" customHeight="1">
      <c r="A25" s="2">
        <v>23</v>
      </c>
      <c r="B25" s="2" t="str">
        <f>"符玉灵"</f>
        <v>符玉灵</v>
      </c>
      <c r="C25" s="2" t="s">
        <v>28</v>
      </c>
      <c r="D25" s="2" t="s">
        <v>6</v>
      </c>
    </row>
    <row r="26" spans="1:4" ht="24.75" customHeight="1">
      <c r="A26" s="2">
        <v>24</v>
      </c>
      <c r="B26" s="2" t="str">
        <f>"王晓怡"</f>
        <v>王晓怡</v>
      </c>
      <c r="C26" s="2" t="s">
        <v>29</v>
      </c>
      <c r="D26" s="2" t="s">
        <v>6</v>
      </c>
    </row>
    <row r="27" spans="1:4" ht="24.75" customHeight="1">
      <c r="A27" s="2">
        <v>25</v>
      </c>
      <c r="B27" s="2" t="str">
        <f>"李桂标"</f>
        <v>李桂标</v>
      </c>
      <c r="C27" s="2" t="s">
        <v>30</v>
      </c>
      <c r="D27" s="2" t="s">
        <v>6</v>
      </c>
    </row>
    <row r="28" spans="1:4" ht="24.75" customHeight="1">
      <c r="A28" s="2">
        <v>26</v>
      </c>
      <c r="B28" s="2" t="str">
        <f>"吴枫"</f>
        <v>吴枫</v>
      </c>
      <c r="C28" s="2" t="s">
        <v>31</v>
      </c>
      <c r="D28" s="2" t="s">
        <v>6</v>
      </c>
    </row>
    <row r="29" spans="1:4" ht="24.75" customHeight="1">
      <c r="A29" s="2">
        <v>27</v>
      </c>
      <c r="B29" s="2" t="str">
        <f>"陈泽宝"</f>
        <v>陈泽宝</v>
      </c>
      <c r="C29" s="2" t="s">
        <v>32</v>
      </c>
      <c r="D29" s="2" t="s">
        <v>6</v>
      </c>
    </row>
    <row r="30" spans="1:4" ht="24.75" customHeight="1">
      <c r="A30" s="2">
        <v>28</v>
      </c>
      <c r="B30" s="2" t="str">
        <f>"韩克"</f>
        <v>韩克</v>
      </c>
      <c r="C30" s="2" t="s">
        <v>33</v>
      </c>
      <c r="D30" s="2" t="s">
        <v>6</v>
      </c>
    </row>
    <row r="31" spans="1:4" ht="24.75" customHeight="1">
      <c r="A31" s="2">
        <v>29</v>
      </c>
      <c r="B31" s="2" t="str">
        <f>"李忠浪"</f>
        <v>李忠浪</v>
      </c>
      <c r="C31" s="2" t="s">
        <v>34</v>
      </c>
      <c r="D31" s="2" t="s">
        <v>6</v>
      </c>
    </row>
    <row r="32" spans="1:4" ht="24.75" customHeight="1">
      <c r="A32" s="2">
        <v>30</v>
      </c>
      <c r="B32" s="2" t="str">
        <f>"陈声晓"</f>
        <v>陈声晓</v>
      </c>
      <c r="C32" s="2" t="s">
        <v>35</v>
      </c>
      <c r="D32" s="2" t="s">
        <v>6</v>
      </c>
    </row>
    <row r="33" spans="1:4" ht="24.75" customHeight="1">
      <c r="A33" s="2">
        <v>31</v>
      </c>
      <c r="B33" s="2" t="str">
        <f>"方鸿涛"</f>
        <v>方鸿涛</v>
      </c>
      <c r="C33" s="2" t="s">
        <v>36</v>
      </c>
      <c r="D33" s="2" t="s">
        <v>6</v>
      </c>
    </row>
    <row r="34" spans="1:4" ht="24.75" customHeight="1">
      <c r="A34" s="2">
        <v>32</v>
      </c>
      <c r="B34" s="2" t="str">
        <f>"王陛群"</f>
        <v>王陛群</v>
      </c>
      <c r="C34" s="2" t="s">
        <v>37</v>
      </c>
      <c r="D34" s="2" t="s">
        <v>6</v>
      </c>
    </row>
    <row r="35" spans="1:4" ht="24.75" customHeight="1">
      <c r="A35" s="2">
        <v>33</v>
      </c>
      <c r="B35" s="2" t="str">
        <f>"张子奇"</f>
        <v>张子奇</v>
      </c>
      <c r="C35" s="2" t="s">
        <v>38</v>
      </c>
      <c r="D35" s="2" t="s">
        <v>6</v>
      </c>
    </row>
    <row r="36" spans="1:4" ht="24.75" customHeight="1">
      <c r="A36" s="2">
        <v>34</v>
      </c>
      <c r="B36" s="2" t="str">
        <f>"文英珍"</f>
        <v>文英珍</v>
      </c>
      <c r="C36" s="2" t="s">
        <v>39</v>
      </c>
      <c r="D36" s="2" t="s">
        <v>6</v>
      </c>
    </row>
    <row r="37" spans="1:4" ht="24.75" customHeight="1">
      <c r="A37" s="2">
        <v>35</v>
      </c>
      <c r="B37" s="2" t="str">
        <f>"李畅利"</f>
        <v>李畅利</v>
      </c>
      <c r="C37" s="2" t="s">
        <v>40</v>
      </c>
      <c r="D37" s="2" t="s">
        <v>6</v>
      </c>
    </row>
    <row r="38" spans="1:4" ht="24.75" customHeight="1">
      <c r="A38" s="2">
        <v>36</v>
      </c>
      <c r="B38" s="2" t="str">
        <f>"陈泽敏"</f>
        <v>陈泽敏</v>
      </c>
      <c r="C38" s="2" t="s">
        <v>41</v>
      </c>
      <c r="D38" s="2" t="s">
        <v>6</v>
      </c>
    </row>
    <row r="39" spans="1:4" ht="24.75" customHeight="1">
      <c r="A39" s="2">
        <v>37</v>
      </c>
      <c r="B39" s="2" t="str">
        <f>"金瑭"</f>
        <v>金瑭</v>
      </c>
      <c r="C39" s="2" t="s">
        <v>42</v>
      </c>
      <c r="D39" s="2" t="s">
        <v>6</v>
      </c>
    </row>
    <row r="40" spans="1:4" ht="24.75" customHeight="1">
      <c r="A40" s="2">
        <v>38</v>
      </c>
      <c r="B40" s="2" t="str">
        <f>"许振洲"</f>
        <v>许振洲</v>
      </c>
      <c r="C40" s="2" t="s">
        <v>43</v>
      </c>
      <c r="D40" s="2" t="s">
        <v>6</v>
      </c>
    </row>
    <row r="41" spans="1:4" ht="24.75" customHeight="1">
      <c r="A41" s="2">
        <v>39</v>
      </c>
      <c r="B41" s="2" t="str">
        <f>"曾庆辉"</f>
        <v>曾庆辉</v>
      </c>
      <c r="C41" s="2" t="s">
        <v>44</v>
      </c>
      <c r="D41" s="2" t="s">
        <v>6</v>
      </c>
    </row>
    <row r="42" spans="1:4" ht="24.75" customHeight="1">
      <c r="A42" s="2">
        <v>40</v>
      </c>
      <c r="B42" s="2" t="str">
        <f>"李自渊"</f>
        <v>李自渊</v>
      </c>
      <c r="C42" s="2" t="s">
        <v>45</v>
      </c>
      <c r="D42" s="2" t="s">
        <v>6</v>
      </c>
    </row>
    <row r="43" spans="1:4" ht="24.75" customHeight="1">
      <c r="A43" s="2">
        <v>41</v>
      </c>
      <c r="B43" s="2" t="str">
        <f>"李科静"</f>
        <v>李科静</v>
      </c>
      <c r="C43" s="2" t="s">
        <v>46</v>
      </c>
      <c r="D43" s="2" t="s">
        <v>6</v>
      </c>
    </row>
    <row r="44" spans="1:4" ht="24.75" customHeight="1">
      <c r="A44" s="2">
        <v>42</v>
      </c>
      <c r="B44" s="2" t="str">
        <f>"吴春燕"</f>
        <v>吴春燕</v>
      </c>
      <c r="C44" s="2" t="s">
        <v>47</v>
      </c>
      <c r="D44" s="2" t="s">
        <v>6</v>
      </c>
    </row>
    <row r="45" spans="1:4" ht="24.75" customHeight="1">
      <c r="A45" s="2">
        <v>43</v>
      </c>
      <c r="B45" s="2" t="str">
        <f>"吴光培"</f>
        <v>吴光培</v>
      </c>
      <c r="C45" s="2" t="s">
        <v>48</v>
      </c>
      <c r="D45" s="2" t="s">
        <v>6</v>
      </c>
    </row>
    <row r="46" spans="1:4" ht="24.75" customHeight="1">
      <c r="A46" s="2">
        <v>44</v>
      </c>
      <c r="B46" s="2" t="str">
        <f>"赵气华"</f>
        <v>赵气华</v>
      </c>
      <c r="C46" s="2" t="s">
        <v>49</v>
      </c>
      <c r="D46" s="2" t="s">
        <v>6</v>
      </c>
    </row>
    <row r="47" spans="1:4" ht="24.75" customHeight="1">
      <c r="A47" s="2">
        <v>45</v>
      </c>
      <c r="B47" s="2" t="str">
        <f>"吴春明"</f>
        <v>吴春明</v>
      </c>
      <c r="C47" s="2" t="s">
        <v>50</v>
      </c>
      <c r="D47" s="2" t="s">
        <v>6</v>
      </c>
    </row>
    <row r="48" spans="1:4" ht="24.75" customHeight="1">
      <c r="A48" s="2">
        <v>46</v>
      </c>
      <c r="B48" s="2" t="str">
        <f>"蒋雯"</f>
        <v>蒋雯</v>
      </c>
      <c r="C48" s="2" t="s">
        <v>51</v>
      </c>
      <c r="D48" s="2" t="s">
        <v>6</v>
      </c>
    </row>
    <row r="49" spans="1:4" ht="24.75" customHeight="1">
      <c r="A49" s="2">
        <v>47</v>
      </c>
      <c r="B49" s="2" t="str">
        <f>"翁晓东"</f>
        <v>翁晓东</v>
      </c>
      <c r="C49" s="2" t="s">
        <v>52</v>
      </c>
      <c r="D49" s="2" t="s">
        <v>6</v>
      </c>
    </row>
    <row r="50" spans="1:4" ht="24.75" customHeight="1">
      <c r="A50" s="2">
        <v>48</v>
      </c>
      <c r="B50" s="2" t="str">
        <f>"陈文雅"</f>
        <v>陈文雅</v>
      </c>
      <c r="C50" s="2" t="s">
        <v>53</v>
      </c>
      <c r="D50" s="2" t="s">
        <v>6</v>
      </c>
    </row>
    <row r="51" spans="1:4" ht="24.75" customHeight="1">
      <c r="A51" s="2">
        <v>49</v>
      </c>
      <c r="B51" s="2" t="str">
        <f>"谢雅竹"</f>
        <v>谢雅竹</v>
      </c>
      <c r="C51" s="2" t="s">
        <v>54</v>
      </c>
      <c r="D51" s="2" t="s">
        <v>6</v>
      </c>
    </row>
    <row r="52" spans="1:4" ht="24.75" customHeight="1">
      <c r="A52" s="2">
        <v>50</v>
      </c>
      <c r="B52" s="2" t="str">
        <f>"徐婉卿"</f>
        <v>徐婉卿</v>
      </c>
      <c r="C52" s="2" t="s">
        <v>55</v>
      </c>
      <c r="D52" s="2" t="s">
        <v>6</v>
      </c>
    </row>
    <row r="53" spans="1:4" ht="24.75" customHeight="1">
      <c r="A53" s="2">
        <v>51</v>
      </c>
      <c r="B53" s="2" t="str">
        <f>"刘其展"</f>
        <v>刘其展</v>
      </c>
      <c r="C53" s="2" t="s">
        <v>56</v>
      </c>
      <c r="D53" s="2" t="s">
        <v>6</v>
      </c>
    </row>
    <row r="54" spans="1:4" ht="24.75" customHeight="1">
      <c r="A54" s="2">
        <v>52</v>
      </c>
      <c r="B54" s="2" t="str">
        <f>"符景笔"</f>
        <v>符景笔</v>
      </c>
      <c r="C54" s="2" t="s">
        <v>57</v>
      </c>
      <c r="D54" s="2" t="s">
        <v>6</v>
      </c>
    </row>
    <row r="55" spans="1:4" ht="24.75" customHeight="1">
      <c r="A55" s="2">
        <v>53</v>
      </c>
      <c r="B55" s="2" t="str">
        <f>"李海琼"</f>
        <v>李海琼</v>
      </c>
      <c r="C55" s="2" t="s">
        <v>58</v>
      </c>
      <c r="D55" s="2" t="s">
        <v>6</v>
      </c>
    </row>
    <row r="56" spans="1:4" ht="24.75" customHeight="1">
      <c r="A56" s="2">
        <v>54</v>
      </c>
      <c r="B56" s="2" t="str">
        <f>"熊丹伟"</f>
        <v>熊丹伟</v>
      </c>
      <c r="C56" s="2" t="s">
        <v>59</v>
      </c>
      <c r="D56" s="2" t="s">
        <v>6</v>
      </c>
    </row>
    <row r="57" spans="1:4" ht="24.75" customHeight="1">
      <c r="A57" s="2">
        <v>55</v>
      </c>
      <c r="B57" s="2" t="str">
        <f>"唐紫腾"</f>
        <v>唐紫腾</v>
      </c>
      <c r="C57" s="2" t="s">
        <v>60</v>
      </c>
      <c r="D57" s="2" t="s">
        <v>6</v>
      </c>
    </row>
    <row r="58" spans="1:4" ht="24.75" customHeight="1">
      <c r="A58" s="2">
        <v>56</v>
      </c>
      <c r="B58" s="2" t="str">
        <f>"李冠伸"</f>
        <v>李冠伸</v>
      </c>
      <c r="C58" s="2" t="s">
        <v>61</v>
      </c>
      <c r="D58" s="2" t="s">
        <v>6</v>
      </c>
    </row>
    <row r="59" spans="1:4" ht="24.75" customHeight="1">
      <c r="A59" s="2">
        <v>57</v>
      </c>
      <c r="B59" s="2" t="str">
        <f>"李德康"</f>
        <v>李德康</v>
      </c>
      <c r="C59" s="2" t="s">
        <v>62</v>
      </c>
      <c r="D59" s="2" t="s">
        <v>6</v>
      </c>
    </row>
    <row r="60" spans="1:4" ht="24.75" customHeight="1">
      <c r="A60" s="2">
        <v>58</v>
      </c>
      <c r="B60" s="2" t="str">
        <f>"张文丽"</f>
        <v>张文丽</v>
      </c>
      <c r="C60" s="2" t="s">
        <v>63</v>
      </c>
      <c r="D60" s="2" t="s">
        <v>6</v>
      </c>
    </row>
    <row r="61" spans="1:4" ht="24.75" customHeight="1">
      <c r="A61" s="2">
        <v>59</v>
      </c>
      <c r="B61" s="2" t="str">
        <f>"胡梦青"</f>
        <v>胡梦青</v>
      </c>
      <c r="C61" s="2" t="s">
        <v>64</v>
      </c>
      <c r="D61" s="2" t="s">
        <v>6</v>
      </c>
    </row>
    <row r="62" spans="1:4" ht="24.75" customHeight="1">
      <c r="A62" s="2">
        <v>60</v>
      </c>
      <c r="B62" s="2" t="str">
        <f>"黎丽文"</f>
        <v>黎丽文</v>
      </c>
      <c r="C62" s="2" t="s">
        <v>65</v>
      </c>
      <c r="D62" s="2" t="s">
        <v>6</v>
      </c>
    </row>
    <row r="63" spans="1:4" ht="24.75" customHeight="1">
      <c r="A63" s="2">
        <v>61</v>
      </c>
      <c r="B63" s="2" t="str">
        <f>"谢小通"</f>
        <v>谢小通</v>
      </c>
      <c r="C63" s="2" t="s">
        <v>66</v>
      </c>
      <c r="D63" s="2" t="s">
        <v>6</v>
      </c>
    </row>
    <row r="64" spans="1:4" ht="24.75" customHeight="1">
      <c r="A64" s="2">
        <v>62</v>
      </c>
      <c r="B64" s="2" t="str">
        <f>"李小茜"</f>
        <v>李小茜</v>
      </c>
      <c r="C64" s="2" t="s">
        <v>67</v>
      </c>
      <c r="D64" s="2" t="s">
        <v>6</v>
      </c>
    </row>
    <row r="65" spans="1:4" ht="24.75" customHeight="1">
      <c r="A65" s="2">
        <v>63</v>
      </c>
      <c r="B65" s="2" t="str">
        <f>"马玉娇"</f>
        <v>马玉娇</v>
      </c>
      <c r="C65" s="2" t="s">
        <v>68</v>
      </c>
      <c r="D65" s="2" t="s">
        <v>6</v>
      </c>
    </row>
    <row r="66" spans="1:4" ht="24.75" customHeight="1">
      <c r="A66" s="2">
        <v>64</v>
      </c>
      <c r="B66" s="2" t="str">
        <f>"姜雅贞"</f>
        <v>姜雅贞</v>
      </c>
      <c r="C66" s="2" t="s">
        <v>69</v>
      </c>
      <c r="D66" s="2" t="s">
        <v>6</v>
      </c>
    </row>
    <row r="67" spans="1:4" ht="24.75" customHeight="1">
      <c r="A67" s="2">
        <v>65</v>
      </c>
      <c r="B67" s="2" t="str">
        <f>"李楠"</f>
        <v>李楠</v>
      </c>
      <c r="C67" s="2" t="s">
        <v>70</v>
      </c>
      <c r="D67" s="2" t="s">
        <v>6</v>
      </c>
    </row>
    <row r="68" spans="1:4" ht="24.75" customHeight="1">
      <c r="A68" s="2">
        <v>66</v>
      </c>
      <c r="B68" s="2" t="str">
        <f>"郭仁海"</f>
        <v>郭仁海</v>
      </c>
      <c r="C68" s="2" t="s">
        <v>71</v>
      </c>
      <c r="D68" s="2" t="s">
        <v>6</v>
      </c>
    </row>
    <row r="69" spans="1:4" ht="24.75" customHeight="1">
      <c r="A69" s="2">
        <v>67</v>
      </c>
      <c r="B69" s="2" t="str">
        <f>"陈达平"</f>
        <v>陈达平</v>
      </c>
      <c r="C69" s="2" t="s">
        <v>72</v>
      </c>
      <c r="D69" s="2" t="s">
        <v>6</v>
      </c>
    </row>
    <row r="70" spans="1:4" ht="24.75" customHeight="1">
      <c r="A70" s="2">
        <v>68</v>
      </c>
      <c r="B70" s="2" t="str">
        <f>"潘译"</f>
        <v>潘译</v>
      </c>
      <c r="C70" s="2" t="s">
        <v>73</v>
      </c>
      <c r="D70" s="2" t="s">
        <v>6</v>
      </c>
    </row>
    <row r="71" spans="1:4" ht="24.75" customHeight="1">
      <c r="A71" s="2">
        <v>69</v>
      </c>
      <c r="B71" s="2" t="str">
        <f>"严芳娜"</f>
        <v>严芳娜</v>
      </c>
      <c r="C71" s="2" t="s">
        <v>74</v>
      </c>
      <c r="D71" s="2" t="s">
        <v>6</v>
      </c>
    </row>
    <row r="72" spans="1:4" ht="24.75" customHeight="1">
      <c r="A72" s="2">
        <v>70</v>
      </c>
      <c r="B72" s="2" t="str">
        <f>"李宙"</f>
        <v>李宙</v>
      </c>
      <c r="C72" s="2" t="s">
        <v>75</v>
      </c>
      <c r="D72" s="2" t="s">
        <v>6</v>
      </c>
    </row>
    <row r="73" spans="1:4" ht="24.75" customHeight="1">
      <c r="A73" s="2">
        <v>71</v>
      </c>
      <c r="B73" s="2" t="str">
        <f>"王康俊"</f>
        <v>王康俊</v>
      </c>
      <c r="C73" s="2" t="s">
        <v>76</v>
      </c>
      <c r="D73" s="2" t="s">
        <v>6</v>
      </c>
    </row>
    <row r="74" spans="1:4" ht="24.75" customHeight="1">
      <c r="A74" s="2">
        <v>72</v>
      </c>
      <c r="B74" s="2" t="str">
        <f>"黄兹旺"</f>
        <v>黄兹旺</v>
      </c>
      <c r="C74" s="2" t="s">
        <v>77</v>
      </c>
      <c r="D74" s="2" t="s">
        <v>6</v>
      </c>
    </row>
    <row r="75" spans="1:4" ht="24.75" customHeight="1">
      <c r="A75" s="2">
        <v>73</v>
      </c>
      <c r="B75" s="2" t="str">
        <f>"郑关壮"</f>
        <v>郑关壮</v>
      </c>
      <c r="C75" s="2" t="s">
        <v>78</v>
      </c>
      <c r="D75" s="2" t="s">
        <v>6</v>
      </c>
    </row>
    <row r="76" spans="1:4" ht="24.75" customHeight="1">
      <c r="A76" s="2">
        <v>74</v>
      </c>
      <c r="B76" s="2" t="str">
        <f>"周仲海"</f>
        <v>周仲海</v>
      </c>
      <c r="C76" s="2" t="s">
        <v>79</v>
      </c>
      <c r="D76" s="2" t="s">
        <v>6</v>
      </c>
    </row>
    <row r="77" spans="1:4" ht="24.75" customHeight="1">
      <c r="A77" s="2">
        <v>75</v>
      </c>
      <c r="B77" s="2" t="str">
        <f>"倪裕豪"</f>
        <v>倪裕豪</v>
      </c>
      <c r="C77" s="2" t="s">
        <v>80</v>
      </c>
      <c r="D77" s="2" t="s">
        <v>6</v>
      </c>
    </row>
    <row r="78" spans="1:4" ht="24.75" customHeight="1">
      <c r="A78" s="2">
        <v>76</v>
      </c>
      <c r="B78" s="2" t="str">
        <f>"华琛"</f>
        <v>华琛</v>
      </c>
      <c r="C78" s="2" t="s">
        <v>81</v>
      </c>
      <c r="D78" s="2" t="s">
        <v>6</v>
      </c>
    </row>
    <row r="79" spans="1:4" ht="24.75" customHeight="1">
      <c r="A79" s="2">
        <v>77</v>
      </c>
      <c r="B79" s="2" t="str">
        <f>"王万丹"</f>
        <v>王万丹</v>
      </c>
      <c r="C79" s="2" t="s">
        <v>82</v>
      </c>
      <c r="D79" s="2" t="s">
        <v>6</v>
      </c>
    </row>
    <row r="80" spans="1:4" ht="24.75" customHeight="1">
      <c r="A80" s="2">
        <v>78</v>
      </c>
      <c r="B80" s="2" t="str">
        <f>"李波"</f>
        <v>李波</v>
      </c>
      <c r="C80" s="2" t="s">
        <v>83</v>
      </c>
      <c r="D80" s="2" t="s">
        <v>6</v>
      </c>
    </row>
    <row r="81" spans="1:4" ht="24.75" customHeight="1">
      <c r="A81" s="2">
        <v>79</v>
      </c>
      <c r="B81" s="2" t="str">
        <f>"裴名俐"</f>
        <v>裴名俐</v>
      </c>
      <c r="C81" s="2" t="s">
        <v>84</v>
      </c>
      <c r="D81" s="2" t="s">
        <v>6</v>
      </c>
    </row>
    <row r="82" spans="1:4" ht="24.75" customHeight="1">
      <c r="A82" s="2">
        <v>80</v>
      </c>
      <c r="B82" s="2" t="str">
        <f>"曾柳"</f>
        <v>曾柳</v>
      </c>
      <c r="C82" s="2" t="s">
        <v>85</v>
      </c>
      <c r="D82" s="2" t="s">
        <v>6</v>
      </c>
    </row>
    <row r="83" spans="1:4" ht="24.75" customHeight="1">
      <c r="A83" s="2">
        <v>81</v>
      </c>
      <c r="B83" s="2" t="str">
        <f>"王斌"</f>
        <v>王斌</v>
      </c>
      <c r="C83" s="2" t="s">
        <v>86</v>
      </c>
      <c r="D83" s="2" t="s">
        <v>6</v>
      </c>
    </row>
    <row r="84" spans="1:4" ht="24.75" customHeight="1">
      <c r="A84" s="2">
        <v>82</v>
      </c>
      <c r="B84" s="2" t="str">
        <f>"沈小玉"</f>
        <v>沈小玉</v>
      </c>
      <c r="C84" s="2" t="s">
        <v>87</v>
      </c>
      <c r="D84" s="2" t="s">
        <v>6</v>
      </c>
    </row>
    <row r="85" spans="1:4" ht="24.75" customHeight="1">
      <c r="A85" s="2">
        <v>83</v>
      </c>
      <c r="B85" s="2" t="str">
        <f>"黎秀强"</f>
        <v>黎秀强</v>
      </c>
      <c r="C85" s="2" t="s">
        <v>88</v>
      </c>
      <c r="D85" s="2" t="s">
        <v>6</v>
      </c>
    </row>
    <row r="86" spans="1:4" ht="24.75" customHeight="1">
      <c r="A86" s="2">
        <v>84</v>
      </c>
      <c r="B86" s="2" t="str">
        <f>"吴洧行"</f>
        <v>吴洧行</v>
      </c>
      <c r="C86" s="2" t="s">
        <v>89</v>
      </c>
      <c r="D86" s="2" t="s">
        <v>6</v>
      </c>
    </row>
    <row r="87" spans="1:4" ht="24.75" customHeight="1">
      <c r="A87" s="2">
        <v>85</v>
      </c>
      <c r="B87" s="2" t="str">
        <f>"曾联妹"</f>
        <v>曾联妹</v>
      </c>
      <c r="C87" s="2" t="s">
        <v>90</v>
      </c>
      <c r="D87" s="2" t="s">
        <v>6</v>
      </c>
    </row>
    <row r="88" spans="1:4" ht="24.75" customHeight="1">
      <c r="A88" s="2">
        <v>86</v>
      </c>
      <c r="B88" s="2" t="str">
        <f>"曾海泉"</f>
        <v>曾海泉</v>
      </c>
      <c r="C88" s="2" t="s">
        <v>91</v>
      </c>
      <c r="D88" s="2" t="s">
        <v>6</v>
      </c>
    </row>
    <row r="89" spans="1:4" ht="24.75" customHeight="1">
      <c r="A89" s="2">
        <v>87</v>
      </c>
      <c r="B89" s="2" t="str">
        <f>"陈文冠"</f>
        <v>陈文冠</v>
      </c>
      <c r="C89" s="2" t="s">
        <v>92</v>
      </c>
      <c r="D89" s="2" t="s">
        <v>6</v>
      </c>
    </row>
    <row r="90" spans="1:4" ht="24.75" customHeight="1">
      <c r="A90" s="2">
        <v>88</v>
      </c>
      <c r="B90" s="2" t="str">
        <f>"陈堂兵"</f>
        <v>陈堂兵</v>
      </c>
      <c r="C90" s="2" t="s">
        <v>93</v>
      </c>
      <c r="D90" s="2" t="s">
        <v>6</v>
      </c>
    </row>
    <row r="91" spans="1:4" ht="24.75" customHeight="1">
      <c r="A91" s="2">
        <v>89</v>
      </c>
      <c r="B91" s="2" t="str">
        <f>"苏雨婷"</f>
        <v>苏雨婷</v>
      </c>
      <c r="C91" s="2" t="s">
        <v>94</v>
      </c>
      <c r="D91" s="2" t="s">
        <v>6</v>
      </c>
    </row>
    <row r="92" spans="1:4" ht="24.75" customHeight="1">
      <c r="A92" s="2">
        <v>90</v>
      </c>
      <c r="B92" s="2" t="str">
        <f>"龙秋婷"</f>
        <v>龙秋婷</v>
      </c>
      <c r="C92" s="2" t="s">
        <v>95</v>
      </c>
      <c r="D92" s="2" t="s">
        <v>6</v>
      </c>
    </row>
    <row r="93" spans="1:4" ht="24.75" customHeight="1">
      <c r="A93" s="2">
        <v>91</v>
      </c>
      <c r="B93" s="2" t="str">
        <f>"钟欣烨"</f>
        <v>钟欣烨</v>
      </c>
      <c r="C93" s="2" t="s">
        <v>96</v>
      </c>
      <c r="D93" s="2" t="s">
        <v>6</v>
      </c>
    </row>
    <row r="94" spans="1:4" ht="24.75" customHeight="1">
      <c r="A94" s="2">
        <v>92</v>
      </c>
      <c r="B94" s="2" t="str">
        <f>"符晨可"</f>
        <v>符晨可</v>
      </c>
      <c r="C94" s="2" t="s">
        <v>97</v>
      </c>
      <c r="D94" s="2" t="s">
        <v>6</v>
      </c>
    </row>
    <row r="95" spans="1:4" ht="24.75" customHeight="1">
      <c r="A95" s="2">
        <v>93</v>
      </c>
      <c r="B95" s="2" t="str">
        <f>"陈运华"</f>
        <v>陈运华</v>
      </c>
      <c r="C95" s="2" t="s">
        <v>98</v>
      </c>
      <c r="D95" s="2" t="s">
        <v>6</v>
      </c>
    </row>
    <row r="96" spans="1:4" ht="24.75" customHeight="1">
      <c r="A96" s="2">
        <v>94</v>
      </c>
      <c r="B96" s="2" t="str">
        <f>"叶鸣涛"</f>
        <v>叶鸣涛</v>
      </c>
      <c r="C96" s="2" t="s">
        <v>99</v>
      </c>
      <c r="D96" s="2" t="s">
        <v>6</v>
      </c>
    </row>
    <row r="97" spans="1:4" ht="24.75" customHeight="1">
      <c r="A97" s="2">
        <v>95</v>
      </c>
      <c r="B97" s="2" t="str">
        <f>"陈诺"</f>
        <v>陈诺</v>
      </c>
      <c r="C97" s="2" t="s">
        <v>100</v>
      </c>
      <c r="D97" s="2" t="s">
        <v>6</v>
      </c>
    </row>
    <row r="98" spans="1:4" ht="24.75" customHeight="1">
      <c r="A98" s="2">
        <v>96</v>
      </c>
      <c r="B98" s="2" t="str">
        <f>"林敏亮"</f>
        <v>林敏亮</v>
      </c>
      <c r="C98" s="2" t="s">
        <v>101</v>
      </c>
      <c r="D98" s="2" t="s">
        <v>6</v>
      </c>
    </row>
    <row r="99" spans="1:4" ht="24.75" customHeight="1">
      <c r="A99" s="2">
        <v>97</v>
      </c>
      <c r="B99" s="2" t="str">
        <f>"林师锐"</f>
        <v>林师锐</v>
      </c>
      <c r="C99" s="2" t="s">
        <v>102</v>
      </c>
      <c r="D99" s="2" t="s">
        <v>6</v>
      </c>
    </row>
    <row r="100" spans="1:4" ht="24.75" customHeight="1">
      <c r="A100" s="2">
        <v>98</v>
      </c>
      <c r="B100" s="2" t="str">
        <f>"王兰娇"</f>
        <v>王兰娇</v>
      </c>
      <c r="C100" s="2" t="s">
        <v>103</v>
      </c>
      <c r="D100" s="2" t="s">
        <v>6</v>
      </c>
    </row>
    <row r="101" spans="1:4" ht="24.75" customHeight="1">
      <c r="A101" s="2">
        <v>99</v>
      </c>
      <c r="B101" s="2" t="str">
        <f>"倪德霞"</f>
        <v>倪德霞</v>
      </c>
      <c r="C101" s="2" t="s">
        <v>104</v>
      </c>
      <c r="D101" s="2" t="s">
        <v>6</v>
      </c>
    </row>
    <row r="102" spans="1:4" ht="24.75" customHeight="1">
      <c r="A102" s="2">
        <v>100</v>
      </c>
      <c r="B102" s="2" t="str">
        <f>"杨子强"</f>
        <v>杨子强</v>
      </c>
      <c r="C102" s="2" t="s">
        <v>105</v>
      </c>
      <c r="D102" s="2" t="s">
        <v>6</v>
      </c>
    </row>
    <row r="103" spans="1:4" ht="24.75" customHeight="1">
      <c r="A103" s="2">
        <v>101</v>
      </c>
      <c r="B103" s="2" t="str">
        <f>"石益铨"</f>
        <v>石益铨</v>
      </c>
      <c r="C103" s="2" t="s">
        <v>106</v>
      </c>
      <c r="D103" s="2" t="s">
        <v>6</v>
      </c>
    </row>
    <row r="104" spans="1:4" ht="24.75" customHeight="1">
      <c r="A104" s="2">
        <v>102</v>
      </c>
      <c r="B104" s="2" t="str">
        <f>"孙永泽"</f>
        <v>孙永泽</v>
      </c>
      <c r="C104" s="2" t="s">
        <v>107</v>
      </c>
      <c r="D104" s="2" t="s">
        <v>6</v>
      </c>
    </row>
    <row r="105" spans="1:4" ht="24.75" customHeight="1">
      <c r="A105" s="2">
        <v>103</v>
      </c>
      <c r="B105" s="2" t="str">
        <f>"陈飞"</f>
        <v>陈飞</v>
      </c>
      <c r="C105" s="2" t="s">
        <v>108</v>
      </c>
      <c r="D105" s="2" t="s">
        <v>6</v>
      </c>
    </row>
    <row r="106" spans="1:4" ht="24.75" customHeight="1">
      <c r="A106" s="2">
        <v>104</v>
      </c>
      <c r="B106" s="2" t="str">
        <f>"吴佳佳"</f>
        <v>吴佳佳</v>
      </c>
      <c r="C106" s="2" t="s">
        <v>109</v>
      </c>
      <c r="D106" s="2" t="s">
        <v>6</v>
      </c>
    </row>
    <row r="107" spans="1:4" ht="24.75" customHeight="1">
      <c r="A107" s="2">
        <v>105</v>
      </c>
      <c r="B107" s="2" t="str">
        <f>"陈月兰"</f>
        <v>陈月兰</v>
      </c>
      <c r="C107" s="2" t="s">
        <v>110</v>
      </c>
      <c r="D107" s="2" t="s">
        <v>6</v>
      </c>
    </row>
    <row r="108" spans="1:4" ht="24.75" customHeight="1">
      <c r="A108" s="2">
        <v>106</v>
      </c>
      <c r="B108" s="2" t="str">
        <f>"陈建湖"</f>
        <v>陈建湖</v>
      </c>
      <c r="C108" s="2" t="s">
        <v>111</v>
      </c>
      <c r="D108" s="2" t="s">
        <v>6</v>
      </c>
    </row>
    <row r="109" spans="1:4" ht="24.75" customHeight="1">
      <c r="A109" s="2">
        <v>107</v>
      </c>
      <c r="B109" s="2" t="str">
        <f>"杨婷"</f>
        <v>杨婷</v>
      </c>
      <c r="C109" s="2" t="s">
        <v>112</v>
      </c>
      <c r="D109" s="2" t="s">
        <v>6</v>
      </c>
    </row>
    <row r="110" spans="1:4" ht="24.75" customHeight="1">
      <c r="A110" s="2">
        <v>108</v>
      </c>
      <c r="B110" s="2" t="str">
        <f>"陈理敦"</f>
        <v>陈理敦</v>
      </c>
      <c r="C110" s="2" t="s">
        <v>113</v>
      </c>
      <c r="D110" s="2" t="s">
        <v>6</v>
      </c>
    </row>
    <row r="111" spans="1:4" ht="24.75" customHeight="1">
      <c r="A111" s="2">
        <v>109</v>
      </c>
      <c r="B111" s="2" t="str">
        <f>"李婉姝"</f>
        <v>李婉姝</v>
      </c>
      <c r="C111" s="2" t="s">
        <v>114</v>
      </c>
      <c r="D111" s="2" t="s">
        <v>6</v>
      </c>
    </row>
    <row r="112" spans="1:4" ht="24.75" customHeight="1">
      <c r="A112" s="2">
        <v>110</v>
      </c>
      <c r="B112" s="2" t="str">
        <f>"陈勇"</f>
        <v>陈勇</v>
      </c>
      <c r="C112" s="2" t="s">
        <v>115</v>
      </c>
      <c r="D112" s="2" t="s">
        <v>6</v>
      </c>
    </row>
    <row r="113" spans="1:4" ht="24.75" customHeight="1">
      <c r="A113" s="2">
        <v>111</v>
      </c>
      <c r="B113" s="2" t="str">
        <f>"王立耕"</f>
        <v>王立耕</v>
      </c>
      <c r="C113" s="2" t="s">
        <v>116</v>
      </c>
      <c r="D113" s="2" t="s">
        <v>6</v>
      </c>
    </row>
    <row r="114" spans="1:4" ht="24.75" customHeight="1">
      <c r="A114" s="2">
        <v>112</v>
      </c>
      <c r="B114" s="2" t="str">
        <f>"周绍国"</f>
        <v>周绍国</v>
      </c>
      <c r="C114" s="2" t="s">
        <v>117</v>
      </c>
      <c r="D114" s="2" t="s">
        <v>6</v>
      </c>
    </row>
    <row r="115" spans="1:4" ht="24.75" customHeight="1">
      <c r="A115" s="2">
        <v>113</v>
      </c>
      <c r="B115" s="2" t="str">
        <f>"吴李保"</f>
        <v>吴李保</v>
      </c>
      <c r="C115" s="2" t="s">
        <v>118</v>
      </c>
      <c r="D115" s="2" t="s">
        <v>6</v>
      </c>
    </row>
    <row r="116" spans="1:4" ht="24.75" customHeight="1">
      <c r="A116" s="2">
        <v>114</v>
      </c>
      <c r="B116" s="2" t="str">
        <f>"郑棋"</f>
        <v>郑棋</v>
      </c>
      <c r="C116" s="2" t="s">
        <v>119</v>
      </c>
      <c r="D116" s="2" t="s">
        <v>6</v>
      </c>
    </row>
    <row r="117" spans="1:4" ht="24.75" customHeight="1">
      <c r="A117" s="2">
        <v>115</v>
      </c>
      <c r="B117" s="2" t="str">
        <f>"梁顾競"</f>
        <v>梁顾競</v>
      </c>
      <c r="C117" s="2" t="s">
        <v>120</v>
      </c>
      <c r="D117" s="2" t="s">
        <v>6</v>
      </c>
    </row>
    <row r="118" spans="1:4" ht="24.75" customHeight="1">
      <c r="A118" s="2">
        <v>116</v>
      </c>
      <c r="B118" s="2" t="str">
        <f>"谭家铭"</f>
        <v>谭家铭</v>
      </c>
      <c r="C118" s="2" t="s">
        <v>121</v>
      </c>
      <c r="D118" s="2" t="s">
        <v>6</v>
      </c>
    </row>
    <row r="119" spans="1:4" ht="24.75" customHeight="1">
      <c r="A119" s="2">
        <v>117</v>
      </c>
      <c r="B119" s="2" t="str">
        <f>"王书聪"</f>
        <v>王书聪</v>
      </c>
      <c r="C119" s="2" t="s">
        <v>122</v>
      </c>
      <c r="D119" s="2" t="s">
        <v>6</v>
      </c>
    </row>
    <row r="120" spans="1:4" ht="24.75" customHeight="1">
      <c r="A120" s="2">
        <v>118</v>
      </c>
      <c r="B120" s="2" t="str">
        <f>"梁彬"</f>
        <v>梁彬</v>
      </c>
      <c r="C120" s="2" t="s">
        <v>123</v>
      </c>
      <c r="D120" s="2" t="s">
        <v>6</v>
      </c>
    </row>
    <row r="121" spans="1:4" ht="24.75" customHeight="1">
      <c r="A121" s="2">
        <v>119</v>
      </c>
      <c r="B121" s="2" t="str">
        <f>"王雪玉"</f>
        <v>王雪玉</v>
      </c>
      <c r="C121" s="2" t="s">
        <v>124</v>
      </c>
      <c r="D121" s="2" t="s">
        <v>6</v>
      </c>
    </row>
    <row r="122" spans="1:4" ht="24.75" customHeight="1">
      <c r="A122" s="2">
        <v>120</v>
      </c>
      <c r="B122" s="2" t="str">
        <f>"潘国正"</f>
        <v>潘国正</v>
      </c>
      <c r="C122" s="2" t="s">
        <v>125</v>
      </c>
      <c r="D122" s="2" t="s">
        <v>6</v>
      </c>
    </row>
    <row r="123" spans="1:4" ht="24.75" customHeight="1">
      <c r="A123" s="2">
        <v>121</v>
      </c>
      <c r="B123" s="2" t="str">
        <f>"丰洁"</f>
        <v>丰洁</v>
      </c>
      <c r="C123" s="2" t="s">
        <v>126</v>
      </c>
      <c r="D123" s="2" t="s">
        <v>6</v>
      </c>
    </row>
    <row r="124" spans="1:4" ht="24.75" customHeight="1">
      <c r="A124" s="2">
        <v>122</v>
      </c>
      <c r="B124" s="2" t="str">
        <f>"邱波瀚"</f>
        <v>邱波瀚</v>
      </c>
      <c r="C124" s="2" t="s">
        <v>127</v>
      </c>
      <c r="D124" s="2" t="s">
        <v>6</v>
      </c>
    </row>
    <row r="125" spans="1:4" ht="24.75" customHeight="1">
      <c r="A125" s="2">
        <v>123</v>
      </c>
      <c r="B125" s="2" t="str">
        <f>"吴多举"</f>
        <v>吴多举</v>
      </c>
      <c r="C125" s="2" t="s">
        <v>128</v>
      </c>
      <c r="D125" s="2" t="s">
        <v>6</v>
      </c>
    </row>
    <row r="126" spans="1:4" ht="24.75" customHeight="1">
      <c r="A126" s="2">
        <v>124</v>
      </c>
      <c r="B126" s="2" t="str">
        <f>"齐奇"</f>
        <v>齐奇</v>
      </c>
      <c r="C126" s="2" t="s">
        <v>129</v>
      </c>
      <c r="D126" s="2" t="s">
        <v>6</v>
      </c>
    </row>
    <row r="127" spans="1:4" ht="24.75" customHeight="1">
      <c r="A127" s="2">
        <v>125</v>
      </c>
      <c r="B127" s="2" t="str">
        <f>"符风春"</f>
        <v>符风春</v>
      </c>
      <c r="C127" s="2" t="s">
        <v>130</v>
      </c>
      <c r="D127" s="2" t="s">
        <v>6</v>
      </c>
    </row>
    <row r="128" spans="1:4" ht="24.75" customHeight="1">
      <c r="A128" s="2">
        <v>126</v>
      </c>
      <c r="B128" s="2" t="str">
        <f>"温盛亮"</f>
        <v>温盛亮</v>
      </c>
      <c r="C128" s="2" t="s">
        <v>131</v>
      </c>
      <c r="D128" s="2" t="s">
        <v>6</v>
      </c>
    </row>
    <row r="129" spans="1:4" ht="24.75" customHeight="1">
      <c r="A129" s="2">
        <v>127</v>
      </c>
      <c r="B129" s="2" t="str">
        <f>"吴必妹"</f>
        <v>吴必妹</v>
      </c>
      <c r="C129" s="2" t="s">
        <v>132</v>
      </c>
      <c r="D129" s="2" t="s">
        <v>6</v>
      </c>
    </row>
    <row r="130" spans="1:4" ht="24.75" customHeight="1">
      <c r="A130" s="2">
        <v>128</v>
      </c>
      <c r="B130" s="2" t="str">
        <f>"王龙惠"</f>
        <v>王龙惠</v>
      </c>
      <c r="C130" s="2" t="s">
        <v>133</v>
      </c>
      <c r="D130" s="2" t="s">
        <v>6</v>
      </c>
    </row>
    <row r="131" spans="1:4" ht="24.75" customHeight="1">
      <c r="A131" s="2">
        <v>129</v>
      </c>
      <c r="B131" s="2" t="str">
        <f>"丁文涛"</f>
        <v>丁文涛</v>
      </c>
      <c r="C131" s="2" t="s">
        <v>134</v>
      </c>
      <c r="D131" s="2" t="s">
        <v>6</v>
      </c>
    </row>
    <row r="132" spans="1:4" ht="24.75" customHeight="1">
      <c r="A132" s="2">
        <v>130</v>
      </c>
      <c r="B132" s="2" t="str">
        <f>"邢斯喆"</f>
        <v>邢斯喆</v>
      </c>
      <c r="C132" s="2" t="s">
        <v>135</v>
      </c>
      <c r="D132" s="2" t="s">
        <v>6</v>
      </c>
    </row>
    <row r="133" spans="1:4" ht="24.75" customHeight="1">
      <c r="A133" s="2">
        <v>131</v>
      </c>
      <c r="B133" s="2" t="str">
        <f>"吴海珊"</f>
        <v>吴海珊</v>
      </c>
      <c r="C133" s="2" t="s">
        <v>136</v>
      </c>
      <c r="D133" s="2" t="s">
        <v>6</v>
      </c>
    </row>
    <row r="134" spans="1:4" ht="24.75" customHeight="1">
      <c r="A134" s="2">
        <v>132</v>
      </c>
      <c r="B134" s="2" t="str">
        <f>"章艺耀"</f>
        <v>章艺耀</v>
      </c>
      <c r="C134" s="2" t="s">
        <v>137</v>
      </c>
      <c r="D134" s="2" t="s">
        <v>6</v>
      </c>
    </row>
    <row r="135" spans="1:4" ht="24.75" customHeight="1">
      <c r="A135" s="2">
        <v>133</v>
      </c>
      <c r="B135" s="2" t="str">
        <f>"林中环"</f>
        <v>林中环</v>
      </c>
      <c r="C135" s="2" t="s">
        <v>138</v>
      </c>
      <c r="D135" s="2" t="s">
        <v>6</v>
      </c>
    </row>
    <row r="136" spans="1:4" ht="24.75" customHeight="1">
      <c r="A136" s="2">
        <v>134</v>
      </c>
      <c r="B136" s="2" t="str">
        <f>"李才明"</f>
        <v>李才明</v>
      </c>
      <c r="C136" s="2" t="s">
        <v>139</v>
      </c>
      <c r="D136" s="2" t="s">
        <v>6</v>
      </c>
    </row>
    <row r="137" spans="1:4" ht="24.75" customHeight="1">
      <c r="A137" s="2">
        <v>135</v>
      </c>
      <c r="B137" s="2" t="str">
        <f>"彭碧佳"</f>
        <v>彭碧佳</v>
      </c>
      <c r="C137" s="2" t="s">
        <v>140</v>
      </c>
      <c r="D137" s="2" t="s">
        <v>6</v>
      </c>
    </row>
    <row r="138" spans="1:4" ht="24.75" customHeight="1">
      <c r="A138" s="2">
        <v>136</v>
      </c>
      <c r="B138" s="2" t="str">
        <f>"钟宇"</f>
        <v>钟宇</v>
      </c>
      <c r="C138" s="2" t="s">
        <v>141</v>
      </c>
      <c r="D138" s="2" t="s">
        <v>6</v>
      </c>
    </row>
    <row r="139" spans="1:4" ht="24.75" customHeight="1">
      <c r="A139" s="2">
        <v>137</v>
      </c>
      <c r="B139" s="2" t="str">
        <f>"栾昕格"</f>
        <v>栾昕格</v>
      </c>
      <c r="C139" s="2" t="s">
        <v>142</v>
      </c>
      <c r="D139" s="2" t="s">
        <v>6</v>
      </c>
    </row>
    <row r="140" spans="1:4" ht="24.75" customHeight="1">
      <c r="A140" s="2">
        <v>138</v>
      </c>
      <c r="B140" s="2" t="str">
        <f>"王子涵"</f>
        <v>王子涵</v>
      </c>
      <c r="C140" s="2" t="s">
        <v>143</v>
      </c>
      <c r="D140" s="2" t="s">
        <v>6</v>
      </c>
    </row>
    <row r="141" spans="1:4" ht="24.75" customHeight="1">
      <c r="A141" s="2">
        <v>139</v>
      </c>
      <c r="B141" s="2" t="str">
        <f>"曾妃"</f>
        <v>曾妃</v>
      </c>
      <c r="C141" s="2" t="s">
        <v>144</v>
      </c>
      <c r="D141" s="2" t="s">
        <v>6</v>
      </c>
    </row>
    <row r="142" spans="1:4" ht="24.75" customHeight="1">
      <c r="A142" s="2">
        <v>140</v>
      </c>
      <c r="B142" s="2" t="str">
        <f>"蒙柳君"</f>
        <v>蒙柳君</v>
      </c>
      <c r="C142" s="2" t="s">
        <v>145</v>
      </c>
      <c r="D142" s="2" t="s">
        <v>6</v>
      </c>
    </row>
    <row r="143" spans="1:4" ht="24.75" customHeight="1">
      <c r="A143" s="2">
        <v>141</v>
      </c>
      <c r="B143" s="2" t="str">
        <f>"张乐经"</f>
        <v>张乐经</v>
      </c>
      <c r="C143" s="2" t="s">
        <v>146</v>
      </c>
      <c r="D143" s="2" t="s">
        <v>6</v>
      </c>
    </row>
    <row r="144" spans="1:4" ht="24.75" customHeight="1">
      <c r="A144" s="2">
        <v>142</v>
      </c>
      <c r="B144" s="2" t="str">
        <f>"李绍宏"</f>
        <v>李绍宏</v>
      </c>
      <c r="C144" s="2" t="s">
        <v>147</v>
      </c>
      <c r="D144" s="2" t="s">
        <v>6</v>
      </c>
    </row>
    <row r="145" spans="1:4" ht="24.75" customHeight="1">
      <c r="A145" s="2">
        <v>143</v>
      </c>
      <c r="B145" s="2" t="str">
        <f>"林珍妮"</f>
        <v>林珍妮</v>
      </c>
      <c r="C145" s="2" t="s">
        <v>148</v>
      </c>
      <c r="D145" s="2" t="s">
        <v>6</v>
      </c>
    </row>
    <row r="146" spans="1:4" ht="24.75" customHeight="1">
      <c r="A146" s="2">
        <v>144</v>
      </c>
      <c r="B146" s="2" t="str">
        <f>"吴镜豪"</f>
        <v>吴镜豪</v>
      </c>
      <c r="C146" s="2" t="s">
        <v>116</v>
      </c>
      <c r="D146" s="2" t="s">
        <v>6</v>
      </c>
    </row>
    <row r="147" spans="1:4" ht="24.75" customHeight="1">
      <c r="A147" s="2">
        <v>145</v>
      </c>
      <c r="B147" s="2" t="str">
        <f>"王厚"</f>
        <v>王厚</v>
      </c>
      <c r="C147" s="2" t="s">
        <v>149</v>
      </c>
      <c r="D147" s="2" t="s">
        <v>6</v>
      </c>
    </row>
    <row r="148" spans="1:4" ht="24.75" customHeight="1">
      <c r="A148" s="2">
        <v>146</v>
      </c>
      <c r="B148" s="2" t="str">
        <f>"陈锴"</f>
        <v>陈锴</v>
      </c>
      <c r="C148" s="2" t="s">
        <v>150</v>
      </c>
      <c r="D148" s="2" t="s">
        <v>6</v>
      </c>
    </row>
    <row r="149" spans="1:4" ht="24.75" customHeight="1">
      <c r="A149" s="2">
        <v>147</v>
      </c>
      <c r="B149" s="2" t="str">
        <f>"崔博炜"</f>
        <v>崔博炜</v>
      </c>
      <c r="C149" s="2" t="s">
        <v>151</v>
      </c>
      <c r="D149" s="2" t="s">
        <v>6</v>
      </c>
    </row>
    <row r="150" spans="1:4" ht="24.75" customHeight="1">
      <c r="A150" s="2">
        <v>148</v>
      </c>
      <c r="B150" s="2" t="str">
        <f>"陈明宁"</f>
        <v>陈明宁</v>
      </c>
      <c r="C150" s="2" t="s">
        <v>152</v>
      </c>
      <c r="D150" s="2" t="s">
        <v>6</v>
      </c>
    </row>
    <row r="151" spans="1:4" ht="24.75" customHeight="1">
      <c r="A151" s="2">
        <v>149</v>
      </c>
      <c r="B151" s="2" t="str">
        <f>"王敏南"</f>
        <v>王敏南</v>
      </c>
      <c r="C151" s="2" t="s">
        <v>153</v>
      </c>
      <c r="D151" s="2" t="s">
        <v>6</v>
      </c>
    </row>
    <row r="152" spans="1:4" ht="24.75" customHeight="1">
      <c r="A152" s="2">
        <v>150</v>
      </c>
      <c r="B152" s="2" t="str">
        <f>"张将"</f>
        <v>张将</v>
      </c>
      <c r="C152" s="2" t="s">
        <v>154</v>
      </c>
      <c r="D152" s="2" t="s">
        <v>6</v>
      </c>
    </row>
    <row r="153" spans="1:4" ht="24.75" customHeight="1">
      <c r="A153" s="2">
        <v>151</v>
      </c>
      <c r="B153" s="2" t="str">
        <f>"陈益鹏"</f>
        <v>陈益鹏</v>
      </c>
      <c r="C153" s="2" t="s">
        <v>155</v>
      </c>
      <c r="D153" s="2" t="s">
        <v>6</v>
      </c>
    </row>
    <row r="154" spans="1:4" ht="24.75" customHeight="1">
      <c r="A154" s="2">
        <v>152</v>
      </c>
      <c r="B154" s="2" t="str">
        <f>"林录超"</f>
        <v>林录超</v>
      </c>
      <c r="C154" s="2" t="s">
        <v>156</v>
      </c>
      <c r="D154" s="2" t="s">
        <v>6</v>
      </c>
    </row>
    <row r="155" spans="1:4" ht="24.75" customHeight="1">
      <c r="A155" s="2">
        <v>153</v>
      </c>
      <c r="B155" s="2" t="str">
        <f>"周圣兴"</f>
        <v>周圣兴</v>
      </c>
      <c r="C155" s="2" t="s">
        <v>157</v>
      </c>
      <c r="D155" s="2" t="s">
        <v>6</v>
      </c>
    </row>
    <row r="156" spans="1:4" ht="24.75" customHeight="1">
      <c r="A156" s="2">
        <v>154</v>
      </c>
      <c r="B156" s="2" t="str">
        <f>"陈秋好"</f>
        <v>陈秋好</v>
      </c>
      <c r="C156" s="2" t="s">
        <v>158</v>
      </c>
      <c r="D156" s="2" t="s">
        <v>6</v>
      </c>
    </row>
    <row r="157" spans="1:4" ht="24.75" customHeight="1">
      <c r="A157" s="2">
        <v>155</v>
      </c>
      <c r="B157" s="2" t="str">
        <f>"史恬妤"</f>
        <v>史恬妤</v>
      </c>
      <c r="C157" s="2" t="s">
        <v>159</v>
      </c>
      <c r="D157" s="2" t="s">
        <v>6</v>
      </c>
    </row>
    <row r="158" spans="1:4" ht="24.75" customHeight="1">
      <c r="A158" s="2">
        <v>156</v>
      </c>
      <c r="B158" s="2" t="str">
        <f>"蔡丽婷"</f>
        <v>蔡丽婷</v>
      </c>
      <c r="C158" s="2" t="s">
        <v>160</v>
      </c>
      <c r="D158" s="2" t="s">
        <v>6</v>
      </c>
    </row>
    <row r="159" spans="1:4" ht="24.75" customHeight="1">
      <c r="A159" s="2">
        <v>157</v>
      </c>
      <c r="B159" s="2" t="str">
        <f>"吴清科"</f>
        <v>吴清科</v>
      </c>
      <c r="C159" s="2" t="s">
        <v>161</v>
      </c>
      <c r="D159" s="2" t="s">
        <v>6</v>
      </c>
    </row>
    <row r="160" spans="1:4" ht="24.75" customHeight="1">
      <c r="A160" s="2">
        <v>158</v>
      </c>
      <c r="B160" s="2" t="str">
        <f>"陈礼坤"</f>
        <v>陈礼坤</v>
      </c>
      <c r="C160" s="2" t="s">
        <v>162</v>
      </c>
      <c r="D160" s="2" t="s">
        <v>6</v>
      </c>
    </row>
    <row r="161" spans="1:4" ht="24.75" customHeight="1">
      <c r="A161" s="2">
        <v>159</v>
      </c>
      <c r="B161" s="2" t="str">
        <f>"陈冠楼"</f>
        <v>陈冠楼</v>
      </c>
      <c r="C161" s="2" t="s">
        <v>163</v>
      </c>
      <c r="D161" s="2" t="s">
        <v>6</v>
      </c>
    </row>
    <row r="162" spans="1:4" ht="24.75" customHeight="1">
      <c r="A162" s="2">
        <v>160</v>
      </c>
      <c r="B162" s="2" t="str">
        <f>"李佳嵘"</f>
        <v>李佳嵘</v>
      </c>
      <c r="C162" s="2" t="s">
        <v>164</v>
      </c>
      <c r="D162" s="2" t="s">
        <v>6</v>
      </c>
    </row>
    <row r="163" spans="1:4" ht="24.75" customHeight="1">
      <c r="A163" s="2">
        <v>161</v>
      </c>
      <c r="B163" s="2" t="str">
        <f>"陈彦儒"</f>
        <v>陈彦儒</v>
      </c>
      <c r="C163" s="2" t="s">
        <v>165</v>
      </c>
      <c r="D163" s="2" t="s">
        <v>6</v>
      </c>
    </row>
    <row r="164" spans="1:4" ht="24.75" customHeight="1">
      <c r="A164" s="2">
        <v>162</v>
      </c>
      <c r="B164" s="2" t="str">
        <f>"符琼斤"</f>
        <v>符琼斤</v>
      </c>
      <c r="C164" s="2" t="s">
        <v>166</v>
      </c>
      <c r="D164" s="2" t="s">
        <v>6</v>
      </c>
    </row>
    <row r="165" spans="1:4" ht="24.75" customHeight="1">
      <c r="A165" s="2">
        <v>163</v>
      </c>
      <c r="B165" s="2" t="str">
        <f>"莫兰英"</f>
        <v>莫兰英</v>
      </c>
      <c r="C165" s="2" t="s">
        <v>167</v>
      </c>
      <c r="D165" s="2" t="s">
        <v>6</v>
      </c>
    </row>
    <row r="166" spans="1:4" ht="24.75" customHeight="1">
      <c r="A166" s="2">
        <v>164</v>
      </c>
      <c r="B166" s="2" t="str">
        <f>"王鑫洋"</f>
        <v>王鑫洋</v>
      </c>
      <c r="C166" s="2" t="s">
        <v>168</v>
      </c>
      <c r="D166" s="2" t="s">
        <v>6</v>
      </c>
    </row>
    <row r="167" spans="1:4" ht="24.75" customHeight="1">
      <c r="A167" s="2">
        <v>165</v>
      </c>
      <c r="B167" s="2" t="str">
        <f>"张瑞丹"</f>
        <v>张瑞丹</v>
      </c>
      <c r="C167" s="2" t="s">
        <v>169</v>
      </c>
      <c r="D167" s="2" t="s">
        <v>6</v>
      </c>
    </row>
    <row r="168" spans="1:4" ht="24.75" customHeight="1">
      <c r="A168" s="2">
        <v>166</v>
      </c>
      <c r="B168" s="2" t="str">
        <f>"黄远精"</f>
        <v>黄远精</v>
      </c>
      <c r="C168" s="2" t="s">
        <v>170</v>
      </c>
      <c r="D168" s="2" t="s">
        <v>6</v>
      </c>
    </row>
    <row r="169" spans="1:4" ht="24.75" customHeight="1">
      <c r="A169" s="2">
        <v>167</v>
      </c>
      <c r="B169" s="2" t="str">
        <f>"李秋重"</f>
        <v>李秋重</v>
      </c>
      <c r="C169" s="2" t="s">
        <v>171</v>
      </c>
      <c r="D169" s="2" t="s">
        <v>6</v>
      </c>
    </row>
    <row r="170" spans="1:4" ht="24.75" customHeight="1">
      <c r="A170" s="2">
        <v>168</v>
      </c>
      <c r="B170" s="2" t="str">
        <f>"李足庆"</f>
        <v>李足庆</v>
      </c>
      <c r="C170" s="2" t="s">
        <v>172</v>
      </c>
      <c r="D170" s="2" t="s">
        <v>6</v>
      </c>
    </row>
    <row r="171" spans="1:4" ht="24.75" customHeight="1">
      <c r="A171" s="2">
        <v>169</v>
      </c>
      <c r="B171" s="2" t="str">
        <f>"李奇林"</f>
        <v>李奇林</v>
      </c>
      <c r="C171" s="2" t="s">
        <v>173</v>
      </c>
      <c r="D171" s="2" t="s">
        <v>6</v>
      </c>
    </row>
    <row r="172" spans="1:4" ht="24.75" customHeight="1">
      <c r="A172" s="2">
        <v>170</v>
      </c>
      <c r="B172" s="2" t="str">
        <f>"陈基亮"</f>
        <v>陈基亮</v>
      </c>
      <c r="C172" s="2" t="s">
        <v>174</v>
      </c>
      <c r="D172" s="2" t="s">
        <v>6</v>
      </c>
    </row>
    <row r="173" spans="1:4" ht="24.75" customHeight="1">
      <c r="A173" s="2">
        <v>171</v>
      </c>
      <c r="B173" s="2" t="str">
        <f>"于皓然"</f>
        <v>于皓然</v>
      </c>
      <c r="C173" s="2" t="s">
        <v>175</v>
      </c>
      <c r="D173" s="2" t="s">
        <v>6</v>
      </c>
    </row>
    <row r="174" spans="1:4" ht="24.75" customHeight="1">
      <c r="A174" s="2">
        <v>172</v>
      </c>
      <c r="B174" s="2" t="str">
        <f>"梁遗优"</f>
        <v>梁遗优</v>
      </c>
      <c r="C174" s="2" t="s">
        <v>176</v>
      </c>
      <c r="D174" s="2" t="s">
        <v>6</v>
      </c>
    </row>
    <row r="175" spans="1:4" ht="24.75" customHeight="1">
      <c r="A175" s="2">
        <v>173</v>
      </c>
      <c r="B175" s="2" t="str">
        <f>"李雅欣"</f>
        <v>李雅欣</v>
      </c>
      <c r="C175" s="2" t="s">
        <v>177</v>
      </c>
      <c r="D175" s="2" t="s">
        <v>6</v>
      </c>
    </row>
    <row r="176" spans="1:4" ht="24.75" customHeight="1">
      <c r="A176" s="2">
        <v>174</v>
      </c>
      <c r="B176" s="2" t="str">
        <f>"王芳梅"</f>
        <v>王芳梅</v>
      </c>
      <c r="C176" s="2" t="s">
        <v>178</v>
      </c>
      <c r="D176" s="2" t="s">
        <v>6</v>
      </c>
    </row>
    <row r="177" spans="1:4" ht="24.75" customHeight="1">
      <c r="A177" s="2">
        <v>175</v>
      </c>
      <c r="B177" s="2" t="str">
        <f>"庞胜腾"</f>
        <v>庞胜腾</v>
      </c>
      <c r="C177" s="2" t="s">
        <v>179</v>
      </c>
      <c r="D177" s="2" t="s">
        <v>6</v>
      </c>
    </row>
    <row r="178" spans="1:4" ht="24.75" customHeight="1">
      <c r="A178" s="2">
        <v>176</v>
      </c>
      <c r="B178" s="2" t="str">
        <f>"蓝秋媛"</f>
        <v>蓝秋媛</v>
      </c>
      <c r="C178" s="2" t="s">
        <v>180</v>
      </c>
      <c r="D178" s="2" t="s">
        <v>6</v>
      </c>
    </row>
    <row r="179" spans="1:4" ht="24.75" customHeight="1">
      <c r="A179" s="2">
        <v>177</v>
      </c>
      <c r="B179" s="2" t="str">
        <f>"黎惠娴"</f>
        <v>黎惠娴</v>
      </c>
      <c r="C179" s="2" t="s">
        <v>181</v>
      </c>
      <c r="D179" s="2" t="s">
        <v>6</v>
      </c>
    </row>
    <row r="180" spans="1:4" ht="24.75" customHeight="1">
      <c r="A180" s="2">
        <v>178</v>
      </c>
      <c r="B180" s="2" t="str">
        <f>"郑义林"</f>
        <v>郑义林</v>
      </c>
      <c r="C180" s="2" t="s">
        <v>182</v>
      </c>
      <c r="D180" s="2" t="s">
        <v>6</v>
      </c>
    </row>
    <row r="181" spans="1:4" ht="24.75" customHeight="1">
      <c r="A181" s="2">
        <v>179</v>
      </c>
      <c r="B181" s="2" t="str">
        <f>"周家龙"</f>
        <v>周家龙</v>
      </c>
      <c r="C181" s="2" t="s">
        <v>183</v>
      </c>
      <c r="D181" s="2" t="s">
        <v>6</v>
      </c>
    </row>
    <row r="182" spans="1:4" ht="24.75" customHeight="1">
      <c r="A182" s="2">
        <v>180</v>
      </c>
      <c r="B182" s="2" t="str">
        <f>"黄江驰"</f>
        <v>黄江驰</v>
      </c>
      <c r="C182" s="2" t="s">
        <v>184</v>
      </c>
      <c r="D182" s="2" t="s">
        <v>6</v>
      </c>
    </row>
    <row r="183" spans="1:4" ht="24.75" customHeight="1">
      <c r="A183" s="2">
        <v>181</v>
      </c>
      <c r="B183" s="2" t="str">
        <f>"李开华"</f>
        <v>李开华</v>
      </c>
      <c r="C183" s="2" t="s">
        <v>185</v>
      </c>
      <c r="D183" s="2" t="s">
        <v>6</v>
      </c>
    </row>
    <row r="184" spans="1:4" ht="24.75" customHeight="1">
      <c r="A184" s="2">
        <v>182</v>
      </c>
      <c r="B184" s="2" t="str">
        <f>"林超超"</f>
        <v>林超超</v>
      </c>
      <c r="C184" s="2" t="s">
        <v>186</v>
      </c>
      <c r="D184" s="2" t="s">
        <v>6</v>
      </c>
    </row>
    <row r="185" spans="1:4" ht="24.75" customHeight="1">
      <c r="A185" s="2">
        <v>183</v>
      </c>
      <c r="B185" s="2" t="str">
        <f>"曾小松"</f>
        <v>曾小松</v>
      </c>
      <c r="C185" s="2" t="s">
        <v>187</v>
      </c>
      <c r="D185" s="2" t="s">
        <v>6</v>
      </c>
    </row>
    <row r="186" spans="1:4" ht="24.75" customHeight="1">
      <c r="A186" s="2">
        <v>184</v>
      </c>
      <c r="B186" s="2" t="str">
        <f>"王川渊"</f>
        <v>王川渊</v>
      </c>
      <c r="C186" s="2" t="s">
        <v>188</v>
      </c>
      <c r="D186" s="2" t="s">
        <v>6</v>
      </c>
    </row>
    <row r="187" spans="1:4" ht="24.75" customHeight="1">
      <c r="A187" s="2">
        <v>185</v>
      </c>
      <c r="B187" s="2" t="str">
        <f>"黄学斌"</f>
        <v>黄学斌</v>
      </c>
      <c r="C187" s="2" t="s">
        <v>189</v>
      </c>
      <c r="D187" s="2" t="s">
        <v>6</v>
      </c>
    </row>
    <row r="188" spans="1:4" ht="24.75" customHeight="1">
      <c r="A188" s="2">
        <v>186</v>
      </c>
      <c r="B188" s="2" t="str">
        <f>"卢裕锋"</f>
        <v>卢裕锋</v>
      </c>
      <c r="C188" s="2" t="s">
        <v>190</v>
      </c>
      <c r="D188" s="2" t="s">
        <v>6</v>
      </c>
    </row>
    <row r="189" spans="1:4" ht="24.75" customHeight="1">
      <c r="A189" s="2">
        <v>187</v>
      </c>
      <c r="B189" s="2" t="str">
        <f>"吴林桔"</f>
        <v>吴林桔</v>
      </c>
      <c r="C189" s="2" t="s">
        <v>191</v>
      </c>
      <c r="D189" s="2" t="s">
        <v>6</v>
      </c>
    </row>
    <row r="190" spans="1:4" ht="24.75" customHeight="1">
      <c r="A190" s="2">
        <v>188</v>
      </c>
      <c r="B190" s="2" t="str">
        <f>"王淑敏"</f>
        <v>王淑敏</v>
      </c>
      <c r="C190" s="2" t="s">
        <v>192</v>
      </c>
      <c r="D190" s="2" t="s">
        <v>6</v>
      </c>
    </row>
    <row r="191" spans="1:4" ht="24.75" customHeight="1">
      <c r="A191" s="2">
        <v>189</v>
      </c>
      <c r="B191" s="2" t="str">
        <f>"黄辰宸"</f>
        <v>黄辰宸</v>
      </c>
      <c r="C191" s="2" t="s">
        <v>193</v>
      </c>
      <c r="D191" s="2" t="s">
        <v>6</v>
      </c>
    </row>
    <row r="192" spans="1:4" ht="24.75" customHeight="1">
      <c r="A192" s="2">
        <v>190</v>
      </c>
      <c r="B192" s="2" t="str">
        <f>"张翔宇"</f>
        <v>张翔宇</v>
      </c>
      <c r="C192" s="2" t="s">
        <v>194</v>
      </c>
      <c r="D192" s="2" t="s">
        <v>6</v>
      </c>
    </row>
    <row r="193" spans="1:4" ht="24.75" customHeight="1">
      <c r="A193" s="2">
        <v>191</v>
      </c>
      <c r="B193" s="2" t="str">
        <f>"黄克文"</f>
        <v>黄克文</v>
      </c>
      <c r="C193" s="2" t="s">
        <v>195</v>
      </c>
      <c r="D193" s="2" t="s">
        <v>6</v>
      </c>
    </row>
    <row r="194" spans="1:4" ht="24.75" customHeight="1">
      <c r="A194" s="2">
        <v>192</v>
      </c>
      <c r="B194" s="2" t="str">
        <f>"符妹"</f>
        <v>符妹</v>
      </c>
      <c r="C194" s="2" t="s">
        <v>196</v>
      </c>
      <c r="D194" s="2" t="s">
        <v>6</v>
      </c>
    </row>
    <row r="195" spans="1:4" ht="24.75" customHeight="1">
      <c r="A195" s="2">
        <v>193</v>
      </c>
      <c r="B195" s="2" t="str">
        <f>"杨阳"</f>
        <v>杨阳</v>
      </c>
      <c r="C195" s="2" t="s">
        <v>197</v>
      </c>
      <c r="D195" s="2" t="s">
        <v>6</v>
      </c>
    </row>
    <row r="196" spans="1:4" ht="24.75" customHeight="1">
      <c r="A196" s="2">
        <v>194</v>
      </c>
      <c r="B196" s="2" t="str">
        <f>"符文迪"</f>
        <v>符文迪</v>
      </c>
      <c r="C196" s="2" t="s">
        <v>198</v>
      </c>
      <c r="D196" s="2" t="s">
        <v>6</v>
      </c>
    </row>
    <row r="197" spans="1:4" ht="24.75" customHeight="1">
      <c r="A197" s="2">
        <v>195</v>
      </c>
      <c r="B197" s="2" t="str">
        <f>"麦汝婷"</f>
        <v>麦汝婷</v>
      </c>
      <c r="C197" s="2" t="s">
        <v>199</v>
      </c>
      <c r="D197" s="2" t="s">
        <v>6</v>
      </c>
    </row>
    <row r="198" spans="1:4" ht="24.75" customHeight="1">
      <c r="A198" s="2">
        <v>196</v>
      </c>
      <c r="B198" s="2" t="str">
        <f>"杨媛媛"</f>
        <v>杨媛媛</v>
      </c>
      <c r="C198" s="2" t="s">
        <v>200</v>
      </c>
      <c r="D198" s="2" t="s">
        <v>6</v>
      </c>
    </row>
    <row r="199" spans="1:4" ht="24.75" customHeight="1">
      <c r="A199" s="2">
        <v>197</v>
      </c>
      <c r="B199" s="2" t="str">
        <f>"陈冲"</f>
        <v>陈冲</v>
      </c>
      <c r="C199" s="2" t="s">
        <v>201</v>
      </c>
      <c r="D199" s="2" t="s">
        <v>6</v>
      </c>
    </row>
    <row r="200" spans="1:4" ht="24.75" customHeight="1">
      <c r="A200" s="2">
        <v>198</v>
      </c>
      <c r="B200" s="2" t="str">
        <f>"陈奎"</f>
        <v>陈奎</v>
      </c>
      <c r="C200" s="2" t="s">
        <v>202</v>
      </c>
      <c r="D200" s="2" t="s">
        <v>6</v>
      </c>
    </row>
    <row r="201" spans="1:4" ht="24.75" customHeight="1">
      <c r="A201" s="2">
        <v>199</v>
      </c>
      <c r="B201" s="2" t="str">
        <f>"许峻恺"</f>
        <v>许峻恺</v>
      </c>
      <c r="C201" s="2" t="s">
        <v>203</v>
      </c>
      <c r="D201" s="2" t="s">
        <v>6</v>
      </c>
    </row>
    <row r="202" spans="1:4" ht="24.75" customHeight="1">
      <c r="A202" s="2">
        <v>200</v>
      </c>
      <c r="B202" s="2" t="str">
        <f>"符东"</f>
        <v>符东</v>
      </c>
      <c r="C202" s="2" t="s">
        <v>204</v>
      </c>
      <c r="D202" s="2" t="s">
        <v>6</v>
      </c>
    </row>
    <row r="203" spans="1:4" ht="24.75" customHeight="1">
      <c r="A203" s="2">
        <v>201</v>
      </c>
      <c r="B203" s="2" t="str">
        <f>"王大彬"</f>
        <v>王大彬</v>
      </c>
      <c r="C203" s="2" t="s">
        <v>205</v>
      </c>
      <c r="D203" s="2" t="s">
        <v>6</v>
      </c>
    </row>
    <row r="204" spans="1:4" ht="24.75" customHeight="1">
      <c r="A204" s="2">
        <v>202</v>
      </c>
      <c r="B204" s="2" t="str">
        <f>"苏之毅"</f>
        <v>苏之毅</v>
      </c>
      <c r="C204" s="2" t="s">
        <v>206</v>
      </c>
      <c r="D204" s="2" t="s">
        <v>6</v>
      </c>
    </row>
    <row r="205" spans="1:4" ht="24.75" customHeight="1">
      <c r="A205" s="2">
        <v>203</v>
      </c>
      <c r="B205" s="2" t="str">
        <f>"何昌瑜"</f>
        <v>何昌瑜</v>
      </c>
      <c r="C205" s="2" t="s">
        <v>207</v>
      </c>
      <c r="D205" s="2" t="s">
        <v>6</v>
      </c>
    </row>
    <row r="206" spans="1:4" ht="24.75" customHeight="1">
      <c r="A206" s="2">
        <v>204</v>
      </c>
      <c r="B206" s="2" t="str">
        <f>"符致慧"</f>
        <v>符致慧</v>
      </c>
      <c r="C206" s="2" t="s">
        <v>208</v>
      </c>
      <c r="D206" s="2" t="s">
        <v>6</v>
      </c>
    </row>
    <row r="207" spans="1:4" ht="24.75" customHeight="1">
      <c r="A207" s="2">
        <v>205</v>
      </c>
      <c r="B207" s="2" t="str">
        <f>"朱滢钰"</f>
        <v>朱滢钰</v>
      </c>
      <c r="C207" s="2" t="s">
        <v>209</v>
      </c>
      <c r="D207" s="2" t="s">
        <v>6</v>
      </c>
    </row>
    <row r="208" spans="1:4" ht="24.75" customHeight="1">
      <c r="A208" s="2">
        <v>206</v>
      </c>
      <c r="B208" s="2" t="str">
        <f>"岑柳虹"</f>
        <v>岑柳虹</v>
      </c>
      <c r="C208" s="2" t="s">
        <v>210</v>
      </c>
      <c r="D208" s="2" t="s">
        <v>6</v>
      </c>
    </row>
    <row r="209" spans="1:4" ht="24.75" customHeight="1">
      <c r="A209" s="2">
        <v>207</v>
      </c>
      <c r="B209" s="2" t="str">
        <f>"梁振伟"</f>
        <v>梁振伟</v>
      </c>
      <c r="C209" s="2" t="s">
        <v>211</v>
      </c>
      <c r="D209" s="2" t="s">
        <v>6</v>
      </c>
    </row>
    <row r="210" spans="1:4" ht="24.75" customHeight="1">
      <c r="A210" s="2">
        <v>208</v>
      </c>
      <c r="B210" s="2" t="str">
        <f>"蒙绪敬"</f>
        <v>蒙绪敬</v>
      </c>
      <c r="C210" s="2" t="s">
        <v>212</v>
      </c>
      <c r="D210" s="2" t="s">
        <v>6</v>
      </c>
    </row>
    <row r="211" spans="1:4" ht="24.75" customHeight="1">
      <c r="A211" s="2">
        <v>209</v>
      </c>
      <c r="B211" s="2" t="str">
        <f>"利金玲"</f>
        <v>利金玲</v>
      </c>
      <c r="C211" s="2" t="s">
        <v>213</v>
      </c>
      <c r="D211" s="2" t="s">
        <v>6</v>
      </c>
    </row>
    <row r="212" spans="1:4" ht="24.75" customHeight="1">
      <c r="A212" s="2">
        <v>210</v>
      </c>
      <c r="B212" s="2" t="str">
        <f>"郑先群"</f>
        <v>郑先群</v>
      </c>
      <c r="C212" s="2" t="s">
        <v>214</v>
      </c>
      <c r="D212" s="2" t="s">
        <v>6</v>
      </c>
    </row>
    <row r="213" spans="1:4" ht="24.75" customHeight="1">
      <c r="A213" s="2">
        <v>211</v>
      </c>
      <c r="B213" s="2" t="str">
        <f>"符宸硕"</f>
        <v>符宸硕</v>
      </c>
      <c r="C213" s="2" t="s">
        <v>215</v>
      </c>
      <c r="D213" s="2" t="s">
        <v>6</v>
      </c>
    </row>
    <row r="214" spans="1:4" ht="24.75" customHeight="1">
      <c r="A214" s="2">
        <v>212</v>
      </c>
      <c r="B214" s="2" t="str">
        <f>"符祥智"</f>
        <v>符祥智</v>
      </c>
      <c r="C214" s="2" t="s">
        <v>216</v>
      </c>
      <c r="D214" s="2" t="s">
        <v>6</v>
      </c>
    </row>
    <row r="215" spans="1:4" ht="24.75" customHeight="1">
      <c r="A215" s="2">
        <v>213</v>
      </c>
      <c r="B215" s="2" t="str">
        <f>"殷礼功"</f>
        <v>殷礼功</v>
      </c>
      <c r="C215" s="2" t="s">
        <v>217</v>
      </c>
      <c r="D215" s="2" t="s">
        <v>6</v>
      </c>
    </row>
    <row r="216" spans="1:4" ht="24.75" customHeight="1">
      <c r="A216" s="2">
        <v>214</v>
      </c>
      <c r="B216" s="2" t="str">
        <f>"杨兴全"</f>
        <v>杨兴全</v>
      </c>
      <c r="C216" s="2" t="s">
        <v>218</v>
      </c>
      <c r="D216" s="2" t="s">
        <v>6</v>
      </c>
    </row>
    <row r="217" spans="1:4" ht="24.75" customHeight="1">
      <c r="A217" s="2">
        <v>215</v>
      </c>
      <c r="B217" s="2" t="str">
        <f>"钟敦金"</f>
        <v>钟敦金</v>
      </c>
      <c r="C217" s="2" t="s">
        <v>219</v>
      </c>
      <c r="D217" s="2" t="s">
        <v>6</v>
      </c>
    </row>
    <row r="218" spans="1:4" ht="24.75" customHeight="1">
      <c r="A218" s="2">
        <v>216</v>
      </c>
      <c r="B218" s="2" t="str">
        <f>"洪梅"</f>
        <v>洪梅</v>
      </c>
      <c r="C218" s="2" t="s">
        <v>220</v>
      </c>
      <c r="D218" s="2" t="s">
        <v>6</v>
      </c>
    </row>
    <row r="219" spans="1:4" ht="24.75" customHeight="1">
      <c r="A219" s="2">
        <v>217</v>
      </c>
      <c r="B219" s="2" t="str">
        <f>"李志明"</f>
        <v>李志明</v>
      </c>
      <c r="C219" s="2" t="s">
        <v>221</v>
      </c>
      <c r="D219" s="2" t="s">
        <v>6</v>
      </c>
    </row>
    <row r="220" spans="1:4" ht="24.75" customHeight="1">
      <c r="A220" s="2">
        <v>218</v>
      </c>
      <c r="B220" s="2" t="str">
        <f>"王朝婷"</f>
        <v>王朝婷</v>
      </c>
      <c r="C220" s="2" t="s">
        <v>222</v>
      </c>
      <c r="D220" s="2" t="s">
        <v>6</v>
      </c>
    </row>
    <row r="221" spans="1:4" ht="24.75" customHeight="1">
      <c r="A221" s="2">
        <v>219</v>
      </c>
      <c r="B221" s="2" t="str">
        <f>"洪宗湘"</f>
        <v>洪宗湘</v>
      </c>
      <c r="C221" s="2" t="s">
        <v>223</v>
      </c>
      <c r="D221" s="2" t="s">
        <v>6</v>
      </c>
    </row>
    <row r="222" spans="1:4" ht="24.75" customHeight="1">
      <c r="A222" s="2">
        <v>220</v>
      </c>
      <c r="B222" s="2" t="str">
        <f>"黄印"</f>
        <v>黄印</v>
      </c>
      <c r="C222" s="2" t="s">
        <v>224</v>
      </c>
      <c r="D222" s="2" t="s">
        <v>6</v>
      </c>
    </row>
    <row r="223" spans="1:4" ht="24.75" customHeight="1">
      <c r="A223" s="2">
        <v>221</v>
      </c>
      <c r="B223" s="2" t="str">
        <f>"陈艳蓉"</f>
        <v>陈艳蓉</v>
      </c>
      <c r="C223" s="2" t="s">
        <v>225</v>
      </c>
      <c r="D223" s="2" t="s">
        <v>6</v>
      </c>
    </row>
    <row r="224" spans="1:4" ht="24.75" customHeight="1">
      <c r="A224" s="2">
        <v>222</v>
      </c>
      <c r="B224" s="2" t="str">
        <f>"叶乃豪"</f>
        <v>叶乃豪</v>
      </c>
      <c r="C224" s="2" t="s">
        <v>226</v>
      </c>
      <c r="D224" s="2" t="s">
        <v>6</v>
      </c>
    </row>
    <row r="225" spans="1:4" ht="24.75" customHeight="1">
      <c r="A225" s="2">
        <v>223</v>
      </c>
      <c r="B225" s="2" t="str">
        <f>"董德武"</f>
        <v>董德武</v>
      </c>
      <c r="C225" s="2" t="s">
        <v>227</v>
      </c>
      <c r="D225" s="2" t="s">
        <v>6</v>
      </c>
    </row>
    <row r="226" spans="1:4" ht="24.75" customHeight="1">
      <c r="A226" s="2">
        <v>224</v>
      </c>
      <c r="B226" s="2" t="str">
        <f>"符晓辉"</f>
        <v>符晓辉</v>
      </c>
      <c r="C226" s="2" t="s">
        <v>228</v>
      </c>
      <c r="D226" s="2" t="s">
        <v>6</v>
      </c>
    </row>
    <row r="227" spans="1:4" ht="24.75" customHeight="1">
      <c r="A227" s="2">
        <v>225</v>
      </c>
      <c r="B227" s="2" t="str">
        <f>"陈垂森"</f>
        <v>陈垂森</v>
      </c>
      <c r="C227" s="2" t="s">
        <v>229</v>
      </c>
      <c r="D227" s="2" t="s">
        <v>6</v>
      </c>
    </row>
    <row r="228" spans="1:4" ht="24.75" customHeight="1">
      <c r="A228" s="2">
        <v>226</v>
      </c>
      <c r="B228" s="2" t="str">
        <f>"林石标"</f>
        <v>林石标</v>
      </c>
      <c r="C228" s="2" t="s">
        <v>230</v>
      </c>
      <c r="D228" s="2" t="s">
        <v>6</v>
      </c>
    </row>
    <row r="229" spans="1:4" ht="24.75" customHeight="1">
      <c r="A229" s="2">
        <v>227</v>
      </c>
      <c r="B229" s="2" t="str">
        <f>"黄琳"</f>
        <v>黄琳</v>
      </c>
      <c r="C229" s="2" t="s">
        <v>231</v>
      </c>
      <c r="D229" s="2" t="s">
        <v>6</v>
      </c>
    </row>
    <row r="230" spans="1:4" ht="24.75" customHeight="1">
      <c r="A230" s="2">
        <v>228</v>
      </c>
      <c r="B230" s="2" t="str">
        <f>"何受发"</f>
        <v>何受发</v>
      </c>
      <c r="C230" s="2" t="s">
        <v>232</v>
      </c>
      <c r="D230" s="2" t="s">
        <v>6</v>
      </c>
    </row>
    <row r="231" spans="1:4" ht="24.75" customHeight="1">
      <c r="A231" s="2">
        <v>229</v>
      </c>
      <c r="B231" s="2" t="str">
        <f>"吴帅玲"</f>
        <v>吴帅玲</v>
      </c>
      <c r="C231" s="2" t="s">
        <v>233</v>
      </c>
      <c r="D231" s="2" t="s">
        <v>6</v>
      </c>
    </row>
    <row r="232" spans="1:4" ht="24.75" customHeight="1">
      <c r="A232" s="2">
        <v>230</v>
      </c>
      <c r="B232" s="2" t="str">
        <f>"洪艳艳"</f>
        <v>洪艳艳</v>
      </c>
      <c r="C232" s="2" t="s">
        <v>234</v>
      </c>
      <c r="D232" s="2" t="s">
        <v>6</v>
      </c>
    </row>
    <row r="233" spans="1:4" ht="24.75" customHeight="1">
      <c r="A233" s="2">
        <v>231</v>
      </c>
      <c r="B233" s="2" t="str">
        <f>"张宏清"</f>
        <v>张宏清</v>
      </c>
      <c r="C233" s="2" t="s">
        <v>235</v>
      </c>
      <c r="D233" s="2" t="s">
        <v>6</v>
      </c>
    </row>
    <row r="234" spans="1:4" ht="24.75" customHeight="1">
      <c r="A234" s="2">
        <v>232</v>
      </c>
      <c r="B234" s="2" t="str">
        <f>"蒙俊佑"</f>
        <v>蒙俊佑</v>
      </c>
      <c r="C234" s="2" t="s">
        <v>236</v>
      </c>
      <c r="D234" s="2" t="s">
        <v>6</v>
      </c>
    </row>
    <row r="235" spans="1:4" ht="24.75" customHeight="1">
      <c r="A235" s="2">
        <v>233</v>
      </c>
      <c r="B235" s="2" t="str">
        <f>"谢慧莹"</f>
        <v>谢慧莹</v>
      </c>
      <c r="C235" s="2" t="s">
        <v>237</v>
      </c>
      <c r="D235" s="2" t="s">
        <v>6</v>
      </c>
    </row>
    <row r="236" spans="1:4" ht="24.75" customHeight="1">
      <c r="A236" s="2">
        <v>234</v>
      </c>
      <c r="B236" s="2" t="str">
        <f>"罗静"</f>
        <v>罗静</v>
      </c>
      <c r="C236" s="2" t="s">
        <v>238</v>
      </c>
      <c r="D236" s="2" t="s">
        <v>6</v>
      </c>
    </row>
    <row r="237" spans="1:4" ht="24.75" customHeight="1">
      <c r="A237" s="2">
        <v>235</v>
      </c>
      <c r="B237" s="2" t="str">
        <f>"莫璋俊"</f>
        <v>莫璋俊</v>
      </c>
      <c r="C237" s="2" t="s">
        <v>239</v>
      </c>
      <c r="D237" s="2" t="s">
        <v>6</v>
      </c>
    </row>
    <row r="238" spans="1:4" ht="24.75" customHeight="1">
      <c r="A238" s="2">
        <v>236</v>
      </c>
      <c r="B238" s="2" t="str">
        <f>"方其园"</f>
        <v>方其园</v>
      </c>
      <c r="C238" s="2" t="s">
        <v>240</v>
      </c>
      <c r="D238" s="2" t="s">
        <v>6</v>
      </c>
    </row>
    <row r="239" spans="1:4" ht="24.75" customHeight="1">
      <c r="A239" s="2">
        <v>237</v>
      </c>
      <c r="B239" s="2" t="str">
        <f>"符汝芳"</f>
        <v>符汝芳</v>
      </c>
      <c r="C239" s="2" t="s">
        <v>241</v>
      </c>
      <c r="D239" s="2" t="s">
        <v>6</v>
      </c>
    </row>
    <row r="240" spans="1:4" ht="24.75" customHeight="1">
      <c r="A240" s="2">
        <v>238</v>
      </c>
      <c r="B240" s="2" t="str">
        <f>"吴明亮"</f>
        <v>吴明亮</v>
      </c>
      <c r="C240" s="2" t="s">
        <v>242</v>
      </c>
      <c r="D240" s="2" t="s">
        <v>6</v>
      </c>
    </row>
    <row r="241" spans="1:4" ht="24.75" customHeight="1">
      <c r="A241" s="2">
        <v>239</v>
      </c>
      <c r="B241" s="2" t="str">
        <f>"陈俞蓉"</f>
        <v>陈俞蓉</v>
      </c>
      <c r="C241" s="2" t="s">
        <v>243</v>
      </c>
      <c r="D241" s="2" t="s">
        <v>6</v>
      </c>
    </row>
    <row r="242" spans="1:4" ht="24.75" customHeight="1">
      <c r="A242" s="2">
        <v>240</v>
      </c>
      <c r="B242" s="2" t="str">
        <f>"吴晓倩"</f>
        <v>吴晓倩</v>
      </c>
      <c r="C242" s="2" t="s">
        <v>244</v>
      </c>
      <c r="D242" s="2" t="s">
        <v>6</v>
      </c>
    </row>
    <row r="243" spans="1:4" ht="24.75" customHeight="1">
      <c r="A243" s="2">
        <v>241</v>
      </c>
      <c r="B243" s="2" t="str">
        <f>"郑艳萍"</f>
        <v>郑艳萍</v>
      </c>
      <c r="C243" s="2" t="s">
        <v>245</v>
      </c>
      <c r="D243" s="2" t="s">
        <v>6</v>
      </c>
    </row>
    <row r="244" spans="1:4" ht="24.75" customHeight="1">
      <c r="A244" s="2">
        <v>242</v>
      </c>
      <c r="B244" s="2" t="str">
        <f>"林木森"</f>
        <v>林木森</v>
      </c>
      <c r="C244" s="2" t="s">
        <v>246</v>
      </c>
      <c r="D244" s="2" t="s">
        <v>6</v>
      </c>
    </row>
    <row r="245" spans="1:4" ht="24.75" customHeight="1">
      <c r="A245" s="2">
        <v>243</v>
      </c>
      <c r="B245" s="2" t="str">
        <f>"符泽宇"</f>
        <v>符泽宇</v>
      </c>
      <c r="C245" s="2" t="s">
        <v>247</v>
      </c>
      <c r="D245" s="2" t="s">
        <v>6</v>
      </c>
    </row>
    <row r="246" spans="1:4" ht="24.75" customHeight="1">
      <c r="A246" s="2">
        <v>244</v>
      </c>
      <c r="B246" s="2" t="str">
        <f>"吴阳丽"</f>
        <v>吴阳丽</v>
      </c>
      <c r="C246" s="2" t="s">
        <v>248</v>
      </c>
      <c r="D246" s="2" t="s">
        <v>6</v>
      </c>
    </row>
    <row r="247" spans="1:4" ht="24.75" customHeight="1">
      <c r="A247" s="2">
        <v>245</v>
      </c>
      <c r="B247" s="2" t="str">
        <f>"王康哲"</f>
        <v>王康哲</v>
      </c>
      <c r="C247" s="2" t="s">
        <v>249</v>
      </c>
      <c r="D247" s="2" t="s">
        <v>6</v>
      </c>
    </row>
    <row r="248" spans="1:4" ht="24.75" customHeight="1">
      <c r="A248" s="2">
        <v>246</v>
      </c>
      <c r="B248" s="2" t="str">
        <f>"张亚琼"</f>
        <v>张亚琼</v>
      </c>
      <c r="C248" s="2" t="s">
        <v>250</v>
      </c>
      <c r="D248" s="2" t="s">
        <v>6</v>
      </c>
    </row>
    <row r="249" spans="1:4" ht="24.75" customHeight="1">
      <c r="A249" s="2">
        <v>247</v>
      </c>
      <c r="B249" s="2" t="str">
        <f>"潘垂念"</f>
        <v>潘垂念</v>
      </c>
      <c r="C249" s="2" t="s">
        <v>251</v>
      </c>
      <c r="D249" s="2" t="s">
        <v>6</v>
      </c>
    </row>
    <row r="250" spans="1:4" ht="24.75" customHeight="1">
      <c r="A250" s="2">
        <v>248</v>
      </c>
      <c r="B250" s="2" t="str">
        <f>"黄芳慧"</f>
        <v>黄芳慧</v>
      </c>
      <c r="C250" s="2" t="s">
        <v>252</v>
      </c>
      <c r="D250" s="2" t="s">
        <v>6</v>
      </c>
    </row>
    <row r="251" spans="1:4" ht="24.75" customHeight="1">
      <c r="A251" s="2">
        <v>249</v>
      </c>
      <c r="B251" s="2" t="str">
        <f>"倪俊香"</f>
        <v>倪俊香</v>
      </c>
      <c r="C251" s="2" t="s">
        <v>253</v>
      </c>
      <c r="D251" s="2" t="s">
        <v>6</v>
      </c>
    </row>
    <row r="252" spans="1:4" ht="24.75" customHeight="1">
      <c r="A252" s="2">
        <v>250</v>
      </c>
      <c r="B252" s="2" t="str">
        <f>"刘辉"</f>
        <v>刘辉</v>
      </c>
      <c r="C252" s="2" t="s">
        <v>254</v>
      </c>
      <c r="D252" s="2" t="s">
        <v>6</v>
      </c>
    </row>
    <row r="253" spans="1:4" ht="24.75" customHeight="1">
      <c r="A253" s="2">
        <v>251</v>
      </c>
      <c r="B253" s="2" t="str">
        <f>"唐琳"</f>
        <v>唐琳</v>
      </c>
      <c r="C253" s="2" t="s">
        <v>255</v>
      </c>
      <c r="D253" s="2" t="s">
        <v>6</v>
      </c>
    </row>
    <row r="254" spans="1:4" ht="24.75" customHeight="1">
      <c r="A254" s="2">
        <v>252</v>
      </c>
      <c r="B254" s="2" t="str">
        <f>"黄鸿"</f>
        <v>黄鸿</v>
      </c>
      <c r="C254" s="2" t="s">
        <v>256</v>
      </c>
      <c r="D254" s="2" t="s">
        <v>6</v>
      </c>
    </row>
    <row r="255" spans="1:4" ht="24.75" customHeight="1">
      <c r="A255" s="2">
        <v>253</v>
      </c>
      <c r="B255" s="2" t="str">
        <f>"陈仿"</f>
        <v>陈仿</v>
      </c>
      <c r="C255" s="2" t="s">
        <v>257</v>
      </c>
      <c r="D255" s="2" t="s">
        <v>6</v>
      </c>
    </row>
    <row r="256" spans="1:4" ht="24.75" customHeight="1">
      <c r="A256" s="2">
        <v>254</v>
      </c>
      <c r="B256" s="2" t="str">
        <f>"谢立仁"</f>
        <v>谢立仁</v>
      </c>
      <c r="C256" s="2" t="s">
        <v>81</v>
      </c>
      <c r="D256" s="2" t="s">
        <v>6</v>
      </c>
    </row>
    <row r="257" spans="1:4" ht="24.75" customHeight="1">
      <c r="A257" s="2">
        <v>255</v>
      </c>
      <c r="B257" s="2" t="str">
        <f>"黄良榜"</f>
        <v>黄良榜</v>
      </c>
      <c r="C257" s="2" t="s">
        <v>258</v>
      </c>
      <c r="D257" s="2" t="s">
        <v>6</v>
      </c>
    </row>
    <row r="258" spans="1:4" ht="24.75" customHeight="1">
      <c r="A258" s="2">
        <v>256</v>
      </c>
      <c r="B258" s="2" t="str">
        <f>"曾叶梅"</f>
        <v>曾叶梅</v>
      </c>
      <c r="C258" s="2" t="s">
        <v>259</v>
      </c>
      <c r="D258" s="2" t="s">
        <v>6</v>
      </c>
    </row>
    <row r="259" spans="1:4" ht="24.75" customHeight="1">
      <c r="A259" s="2">
        <v>257</v>
      </c>
      <c r="B259" s="2" t="str">
        <f>"吴商祺"</f>
        <v>吴商祺</v>
      </c>
      <c r="C259" s="2" t="s">
        <v>260</v>
      </c>
      <c r="D259" s="2" t="s">
        <v>6</v>
      </c>
    </row>
    <row r="260" spans="1:4" ht="24.75" customHeight="1">
      <c r="A260" s="2">
        <v>258</v>
      </c>
      <c r="B260" s="2" t="str">
        <f>"符秋菊"</f>
        <v>符秋菊</v>
      </c>
      <c r="C260" s="2" t="s">
        <v>261</v>
      </c>
      <c r="D260" s="2" t="s">
        <v>6</v>
      </c>
    </row>
    <row r="261" spans="1:4" ht="24.75" customHeight="1">
      <c r="A261" s="2">
        <v>259</v>
      </c>
      <c r="B261" s="2" t="str">
        <f>"陈琳"</f>
        <v>陈琳</v>
      </c>
      <c r="C261" s="2" t="s">
        <v>262</v>
      </c>
      <c r="D261" s="2" t="s">
        <v>6</v>
      </c>
    </row>
    <row r="262" spans="1:4" ht="24.75" customHeight="1">
      <c r="A262" s="2">
        <v>260</v>
      </c>
      <c r="B262" s="2" t="str">
        <f>"纪清海"</f>
        <v>纪清海</v>
      </c>
      <c r="C262" s="2" t="s">
        <v>263</v>
      </c>
      <c r="D262" s="2" t="s">
        <v>6</v>
      </c>
    </row>
    <row r="263" spans="1:4" ht="24.75" customHeight="1">
      <c r="A263" s="2">
        <v>261</v>
      </c>
      <c r="B263" s="2" t="str">
        <f>"李遗冠"</f>
        <v>李遗冠</v>
      </c>
      <c r="C263" s="2" t="s">
        <v>264</v>
      </c>
      <c r="D263" s="2" t="s">
        <v>6</v>
      </c>
    </row>
    <row r="264" spans="1:4" ht="24.75" customHeight="1">
      <c r="A264" s="2">
        <v>262</v>
      </c>
      <c r="B264" s="2" t="str">
        <f>"许晓燕"</f>
        <v>许晓燕</v>
      </c>
      <c r="C264" s="2" t="s">
        <v>265</v>
      </c>
      <c r="D264" s="2" t="s">
        <v>6</v>
      </c>
    </row>
    <row r="265" spans="1:4" ht="24.75" customHeight="1">
      <c r="A265" s="2">
        <v>263</v>
      </c>
      <c r="B265" s="2" t="str">
        <f>"吴芳莹"</f>
        <v>吴芳莹</v>
      </c>
      <c r="C265" s="2" t="s">
        <v>266</v>
      </c>
      <c r="D265" s="2" t="s">
        <v>6</v>
      </c>
    </row>
    <row r="266" spans="1:4" ht="24.75" customHeight="1">
      <c r="A266" s="2">
        <v>264</v>
      </c>
      <c r="B266" s="2" t="str">
        <f>"严凌峰"</f>
        <v>严凌峰</v>
      </c>
      <c r="C266" s="2" t="s">
        <v>267</v>
      </c>
      <c r="D266" s="2" t="s">
        <v>6</v>
      </c>
    </row>
    <row r="267" spans="1:4" ht="24.75" customHeight="1">
      <c r="A267" s="2">
        <v>265</v>
      </c>
      <c r="B267" s="2" t="str">
        <f>"汤锡赛"</f>
        <v>汤锡赛</v>
      </c>
      <c r="C267" s="2" t="s">
        <v>268</v>
      </c>
      <c r="D267" s="2" t="s">
        <v>6</v>
      </c>
    </row>
    <row r="268" spans="1:4" ht="24.75" customHeight="1">
      <c r="A268" s="2">
        <v>266</v>
      </c>
      <c r="B268" s="2" t="str">
        <f>"郑俊生"</f>
        <v>郑俊生</v>
      </c>
      <c r="C268" s="2" t="s">
        <v>269</v>
      </c>
      <c r="D268" s="2" t="s">
        <v>6</v>
      </c>
    </row>
    <row r="269" spans="1:4" ht="24.75" customHeight="1">
      <c r="A269" s="2">
        <v>267</v>
      </c>
      <c r="B269" s="2" t="str">
        <f>"谢正发"</f>
        <v>谢正发</v>
      </c>
      <c r="C269" s="2" t="s">
        <v>270</v>
      </c>
      <c r="D269" s="2" t="s">
        <v>6</v>
      </c>
    </row>
    <row r="270" spans="1:4" ht="24.75" customHeight="1">
      <c r="A270" s="2">
        <v>268</v>
      </c>
      <c r="B270" s="2" t="str">
        <f>"符再道"</f>
        <v>符再道</v>
      </c>
      <c r="C270" s="2" t="s">
        <v>271</v>
      </c>
      <c r="D270" s="2" t="s">
        <v>6</v>
      </c>
    </row>
    <row r="271" spans="1:4" ht="24.75" customHeight="1">
      <c r="A271" s="2">
        <v>269</v>
      </c>
      <c r="B271" s="2" t="str">
        <f>"曾兆蔚"</f>
        <v>曾兆蔚</v>
      </c>
      <c r="C271" s="2" t="s">
        <v>272</v>
      </c>
      <c r="D271" s="2" t="s">
        <v>6</v>
      </c>
    </row>
    <row r="272" spans="1:4" ht="24.75" customHeight="1">
      <c r="A272" s="2">
        <v>270</v>
      </c>
      <c r="B272" s="2" t="str">
        <f>"郑育琳"</f>
        <v>郑育琳</v>
      </c>
      <c r="C272" s="2" t="s">
        <v>273</v>
      </c>
      <c r="D272" s="2" t="s">
        <v>6</v>
      </c>
    </row>
    <row r="273" spans="1:4" ht="24.75" customHeight="1">
      <c r="A273" s="2">
        <v>271</v>
      </c>
      <c r="B273" s="2" t="str">
        <f>"康菁"</f>
        <v>康菁</v>
      </c>
      <c r="C273" s="2" t="s">
        <v>274</v>
      </c>
      <c r="D273" s="2" t="s">
        <v>6</v>
      </c>
    </row>
    <row r="274" spans="1:4" ht="24.75" customHeight="1">
      <c r="A274" s="2">
        <v>272</v>
      </c>
      <c r="B274" s="2" t="str">
        <f>"唐喜秀"</f>
        <v>唐喜秀</v>
      </c>
      <c r="C274" s="2" t="s">
        <v>275</v>
      </c>
      <c r="D274" s="2" t="s">
        <v>6</v>
      </c>
    </row>
    <row r="275" spans="1:4" ht="24.75" customHeight="1">
      <c r="A275" s="2">
        <v>273</v>
      </c>
      <c r="B275" s="2" t="str">
        <f>"吴坤蕾"</f>
        <v>吴坤蕾</v>
      </c>
      <c r="C275" s="2" t="s">
        <v>276</v>
      </c>
      <c r="D275" s="2" t="s">
        <v>6</v>
      </c>
    </row>
    <row r="276" spans="1:4" ht="24.75" customHeight="1">
      <c r="A276" s="2">
        <v>274</v>
      </c>
      <c r="B276" s="2" t="str">
        <f>"吴多渊"</f>
        <v>吴多渊</v>
      </c>
      <c r="C276" s="2" t="s">
        <v>277</v>
      </c>
      <c r="D276" s="2" t="s">
        <v>6</v>
      </c>
    </row>
    <row r="277" spans="1:4" ht="24.75" customHeight="1">
      <c r="A277" s="2">
        <v>275</v>
      </c>
      <c r="B277" s="2" t="str">
        <f>"翁惠柳"</f>
        <v>翁惠柳</v>
      </c>
      <c r="C277" s="2" t="s">
        <v>278</v>
      </c>
      <c r="D277" s="2" t="s">
        <v>6</v>
      </c>
    </row>
    <row r="278" spans="1:4" ht="24.75" customHeight="1">
      <c r="A278" s="2">
        <v>276</v>
      </c>
      <c r="B278" s="2" t="str">
        <f>"胡佳利"</f>
        <v>胡佳利</v>
      </c>
      <c r="C278" s="2" t="s">
        <v>279</v>
      </c>
      <c r="D278" s="2" t="s">
        <v>6</v>
      </c>
    </row>
    <row r="279" spans="1:4" ht="24.75" customHeight="1">
      <c r="A279" s="2">
        <v>277</v>
      </c>
      <c r="B279" s="2" t="str">
        <f>"蒙成锋"</f>
        <v>蒙成锋</v>
      </c>
      <c r="C279" s="2" t="s">
        <v>280</v>
      </c>
      <c r="D279" s="2" t="s">
        <v>6</v>
      </c>
    </row>
    <row r="280" spans="1:4" ht="24.75" customHeight="1">
      <c r="A280" s="2">
        <v>278</v>
      </c>
      <c r="B280" s="2" t="str">
        <f>"王艺博"</f>
        <v>王艺博</v>
      </c>
      <c r="C280" s="2" t="s">
        <v>281</v>
      </c>
      <c r="D280" s="2" t="s">
        <v>6</v>
      </c>
    </row>
    <row r="281" spans="1:4" ht="24.75" customHeight="1">
      <c r="A281" s="2">
        <v>279</v>
      </c>
      <c r="B281" s="2" t="str">
        <f>"吴蕙苡"</f>
        <v>吴蕙苡</v>
      </c>
      <c r="C281" s="2" t="s">
        <v>282</v>
      </c>
      <c r="D281" s="2" t="s">
        <v>6</v>
      </c>
    </row>
    <row r="282" spans="1:4" ht="24.75" customHeight="1">
      <c r="A282" s="2">
        <v>280</v>
      </c>
      <c r="B282" s="2" t="str">
        <f>"赵若帆"</f>
        <v>赵若帆</v>
      </c>
      <c r="C282" s="2" t="s">
        <v>283</v>
      </c>
      <c r="D282" s="2" t="s">
        <v>6</v>
      </c>
    </row>
    <row r="283" spans="1:4" ht="24.75" customHeight="1">
      <c r="A283" s="2">
        <v>281</v>
      </c>
      <c r="B283" s="2" t="str">
        <f>"钟学帆"</f>
        <v>钟学帆</v>
      </c>
      <c r="C283" s="2" t="s">
        <v>284</v>
      </c>
      <c r="D283" s="2" t="s">
        <v>6</v>
      </c>
    </row>
    <row r="284" spans="1:4" ht="24.75" customHeight="1">
      <c r="A284" s="2">
        <v>282</v>
      </c>
      <c r="B284" s="2" t="str">
        <f>"朱材嘉"</f>
        <v>朱材嘉</v>
      </c>
      <c r="C284" s="2" t="s">
        <v>285</v>
      </c>
      <c r="D284" s="2" t="s">
        <v>6</v>
      </c>
    </row>
    <row r="285" spans="1:4" ht="24.75" customHeight="1">
      <c r="A285" s="2">
        <v>283</v>
      </c>
      <c r="B285" s="2" t="str">
        <f>"胡创"</f>
        <v>胡创</v>
      </c>
      <c r="C285" s="2" t="s">
        <v>286</v>
      </c>
      <c r="D285" s="2" t="s">
        <v>6</v>
      </c>
    </row>
    <row r="286" spans="1:4" ht="24.75" customHeight="1">
      <c r="A286" s="2">
        <v>284</v>
      </c>
      <c r="B286" s="2" t="str">
        <f>"刘菁颖"</f>
        <v>刘菁颖</v>
      </c>
      <c r="C286" s="2" t="s">
        <v>287</v>
      </c>
      <c r="D286" s="2" t="s">
        <v>6</v>
      </c>
    </row>
    <row r="287" spans="1:4" ht="24.75" customHeight="1">
      <c r="A287" s="2">
        <v>285</v>
      </c>
      <c r="B287" s="2" t="str">
        <f>"符田秋"</f>
        <v>符田秋</v>
      </c>
      <c r="C287" s="2" t="s">
        <v>288</v>
      </c>
      <c r="D287" s="2" t="s">
        <v>6</v>
      </c>
    </row>
    <row r="288" spans="1:4" ht="24.75" customHeight="1">
      <c r="A288" s="2">
        <v>286</v>
      </c>
      <c r="B288" s="2" t="str">
        <f>"王小燕"</f>
        <v>王小燕</v>
      </c>
      <c r="C288" s="2" t="s">
        <v>289</v>
      </c>
      <c r="D288" s="2" t="s">
        <v>6</v>
      </c>
    </row>
    <row r="289" spans="1:4" ht="24.75" customHeight="1">
      <c r="A289" s="2">
        <v>287</v>
      </c>
      <c r="B289" s="2" t="str">
        <f>"莫凡"</f>
        <v>莫凡</v>
      </c>
      <c r="C289" s="2" t="s">
        <v>290</v>
      </c>
      <c r="D289" s="2" t="s">
        <v>6</v>
      </c>
    </row>
    <row r="290" spans="1:4" ht="24.75" customHeight="1">
      <c r="A290" s="2">
        <v>288</v>
      </c>
      <c r="B290" s="2" t="str">
        <f>"黄家禄"</f>
        <v>黄家禄</v>
      </c>
      <c r="C290" s="2" t="s">
        <v>291</v>
      </c>
      <c r="D290" s="2" t="s">
        <v>6</v>
      </c>
    </row>
    <row r="291" spans="1:4" ht="24.75" customHeight="1">
      <c r="A291" s="2">
        <v>289</v>
      </c>
      <c r="B291" s="2" t="str">
        <f>"刘广毅"</f>
        <v>刘广毅</v>
      </c>
      <c r="C291" s="2" t="s">
        <v>292</v>
      </c>
      <c r="D291" s="2" t="s">
        <v>6</v>
      </c>
    </row>
    <row r="292" spans="1:4" ht="24.75" customHeight="1">
      <c r="A292" s="2">
        <v>290</v>
      </c>
      <c r="B292" s="2" t="str">
        <f>"何艺东"</f>
        <v>何艺东</v>
      </c>
      <c r="C292" s="2" t="s">
        <v>293</v>
      </c>
      <c r="D292" s="2" t="s">
        <v>6</v>
      </c>
    </row>
    <row r="293" spans="1:4" ht="24.75" customHeight="1">
      <c r="A293" s="2">
        <v>291</v>
      </c>
      <c r="B293" s="2" t="str">
        <f>"符朝贤"</f>
        <v>符朝贤</v>
      </c>
      <c r="C293" s="2" t="s">
        <v>294</v>
      </c>
      <c r="D293" s="2" t="s">
        <v>6</v>
      </c>
    </row>
    <row r="294" spans="1:4" ht="24.75" customHeight="1">
      <c r="A294" s="2">
        <v>292</v>
      </c>
      <c r="B294" s="2" t="str">
        <f>"曾芬"</f>
        <v>曾芬</v>
      </c>
      <c r="C294" s="2" t="s">
        <v>295</v>
      </c>
      <c r="D294" s="2" t="s">
        <v>6</v>
      </c>
    </row>
    <row r="295" spans="1:4" ht="24.75" customHeight="1">
      <c r="A295" s="2">
        <v>293</v>
      </c>
      <c r="B295" s="2" t="str">
        <f>"邢曾琼"</f>
        <v>邢曾琼</v>
      </c>
      <c r="C295" s="2" t="s">
        <v>296</v>
      </c>
      <c r="D295" s="2" t="s">
        <v>6</v>
      </c>
    </row>
    <row r="296" spans="1:4" ht="24.75" customHeight="1">
      <c r="A296" s="2">
        <v>294</v>
      </c>
      <c r="B296" s="2" t="str">
        <f>"董宝根"</f>
        <v>董宝根</v>
      </c>
      <c r="C296" s="2" t="s">
        <v>297</v>
      </c>
      <c r="D296" s="2" t="s">
        <v>6</v>
      </c>
    </row>
    <row r="297" spans="1:4" ht="24.75" customHeight="1">
      <c r="A297" s="2">
        <v>295</v>
      </c>
      <c r="B297" s="2" t="str">
        <f>"刘广茂"</f>
        <v>刘广茂</v>
      </c>
      <c r="C297" s="2" t="s">
        <v>298</v>
      </c>
      <c r="D297" s="2" t="s">
        <v>6</v>
      </c>
    </row>
    <row r="298" spans="1:4" ht="24.75" customHeight="1">
      <c r="A298" s="2">
        <v>296</v>
      </c>
      <c r="B298" s="2" t="str">
        <f>"邢增东"</f>
        <v>邢增东</v>
      </c>
      <c r="C298" s="2" t="s">
        <v>299</v>
      </c>
      <c r="D298" s="2" t="s">
        <v>6</v>
      </c>
    </row>
    <row r="299" spans="1:4" ht="24.75" customHeight="1">
      <c r="A299" s="2">
        <v>297</v>
      </c>
      <c r="B299" s="2" t="str">
        <f>"张力权"</f>
        <v>张力权</v>
      </c>
      <c r="C299" s="2" t="s">
        <v>300</v>
      </c>
      <c r="D299" s="2" t="s">
        <v>6</v>
      </c>
    </row>
    <row r="300" spans="1:4" ht="24.75" customHeight="1">
      <c r="A300" s="2">
        <v>298</v>
      </c>
      <c r="B300" s="2" t="str">
        <f>"吴文其"</f>
        <v>吴文其</v>
      </c>
      <c r="C300" s="2" t="s">
        <v>301</v>
      </c>
      <c r="D300" s="2" t="s">
        <v>6</v>
      </c>
    </row>
    <row r="301" spans="1:4" ht="24.75" customHeight="1">
      <c r="A301" s="2">
        <v>299</v>
      </c>
      <c r="B301" s="2" t="str">
        <f>"王志强"</f>
        <v>王志强</v>
      </c>
      <c r="C301" s="2" t="s">
        <v>302</v>
      </c>
      <c r="D301" s="2" t="s">
        <v>6</v>
      </c>
    </row>
    <row r="302" spans="1:4" ht="24.75" customHeight="1">
      <c r="A302" s="2">
        <v>300</v>
      </c>
      <c r="B302" s="2" t="str">
        <f>"王太"</f>
        <v>王太</v>
      </c>
      <c r="C302" s="2" t="s">
        <v>303</v>
      </c>
      <c r="D302" s="2" t="s">
        <v>6</v>
      </c>
    </row>
    <row r="303" spans="1:4" ht="24.75" customHeight="1">
      <c r="A303" s="2">
        <v>301</v>
      </c>
      <c r="B303" s="2" t="str">
        <f>"林川草"</f>
        <v>林川草</v>
      </c>
      <c r="C303" s="2" t="s">
        <v>304</v>
      </c>
      <c r="D303" s="2" t="s">
        <v>6</v>
      </c>
    </row>
    <row r="304" spans="1:4" ht="24.75" customHeight="1">
      <c r="A304" s="2">
        <v>302</v>
      </c>
      <c r="B304" s="2" t="str">
        <f>"周小春"</f>
        <v>周小春</v>
      </c>
      <c r="C304" s="2" t="s">
        <v>305</v>
      </c>
      <c r="D304" s="2" t="s">
        <v>6</v>
      </c>
    </row>
    <row r="305" spans="1:4" ht="24.75" customHeight="1">
      <c r="A305" s="2">
        <v>303</v>
      </c>
      <c r="B305" s="2" t="str">
        <f>"曾丽华"</f>
        <v>曾丽华</v>
      </c>
      <c r="C305" s="2" t="s">
        <v>306</v>
      </c>
      <c r="D305" s="2" t="s">
        <v>6</v>
      </c>
    </row>
    <row r="306" spans="1:4" ht="24.75" customHeight="1">
      <c r="A306" s="2">
        <v>304</v>
      </c>
      <c r="B306" s="2" t="str">
        <f>"刘亚"</f>
        <v>刘亚</v>
      </c>
      <c r="C306" s="2" t="s">
        <v>307</v>
      </c>
      <c r="D306" s="2" t="s">
        <v>6</v>
      </c>
    </row>
    <row r="307" spans="1:4" ht="24.75" customHeight="1">
      <c r="A307" s="2">
        <v>305</v>
      </c>
      <c r="B307" s="2" t="str">
        <f>"邓华"</f>
        <v>邓华</v>
      </c>
      <c r="C307" s="2" t="s">
        <v>308</v>
      </c>
      <c r="D307" s="2" t="s">
        <v>6</v>
      </c>
    </row>
    <row r="308" spans="1:4" ht="24.75" customHeight="1">
      <c r="A308" s="2">
        <v>306</v>
      </c>
      <c r="B308" s="2" t="str">
        <f>"董良安"</f>
        <v>董良安</v>
      </c>
      <c r="C308" s="2" t="s">
        <v>309</v>
      </c>
      <c r="D308" s="2" t="s">
        <v>6</v>
      </c>
    </row>
    <row r="309" spans="1:4" ht="24.75" customHeight="1">
      <c r="A309" s="2">
        <v>307</v>
      </c>
      <c r="B309" s="2" t="str">
        <f>"王飞"</f>
        <v>王飞</v>
      </c>
      <c r="C309" s="2" t="s">
        <v>310</v>
      </c>
      <c r="D309" s="2" t="s">
        <v>6</v>
      </c>
    </row>
    <row r="310" spans="1:4" ht="24.75" customHeight="1">
      <c r="A310" s="2">
        <v>308</v>
      </c>
      <c r="B310" s="2" t="str">
        <f>"钟文丽"</f>
        <v>钟文丽</v>
      </c>
      <c r="C310" s="2" t="s">
        <v>311</v>
      </c>
      <c r="D310" s="2" t="s">
        <v>6</v>
      </c>
    </row>
    <row r="311" spans="1:4" ht="24.75" customHeight="1">
      <c r="A311" s="2">
        <v>309</v>
      </c>
      <c r="B311" s="2" t="str">
        <f>"王舒鸿"</f>
        <v>王舒鸿</v>
      </c>
      <c r="C311" s="2" t="s">
        <v>312</v>
      </c>
      <c r="D311" s="2" t="s">
        <v>6</v>
      </c>
    </row>
    <row r="312" spans="1:4" ht="24.75" customHeight="1">
      <c r="A312" s="2">
        <v>310</v>
      </c>
      <c r="B312" s="2" t="str">
        <f>"林伟伟"</f>
        <v>林伟伟</v>
      </c>
      <c r="C312" s="2" t="s">
        <v>313</v>
      </c>
      <c r="D312" s="2" t="s">
        <v>6</v>
      </c>
    </row>
    <row r="313" spans="1:4" ht="24.75" customHeight="1">
      <c r="A313" s="2">
        <v>311</v>
      </c>
      <c r="B313" s="2" t="str">
        <f>"吴清伟"</f>
        <v>吴清伟</v>
      </c>
      <c r="C313" s="2" t="s">
        <v>314</v>
      </c>
      <c r="D313" s="2" t="s">
        <v>6</v>
      </c>
    </row>
    <row r="314" spans="1:4" ht="24.75" customHeight="1">
      <c r="A314" s="2">
        <v>312</v>
      </c>
      <c r="B314" s="2" t="str">
        <f>"许治照"</f>
        <v>许治照</v>
      </c>
      <c r="C314" s="2" t="s">
        <v>315</v>
      </c>
      <c r="D314" s="2" t="s">
        <v>6</v>
      </c>
    </row>
    <row r="315" spans="1:4" ht="24.75" customHeight="1">
      <c r="A315" s="2">
        <v>313</v>
      </c>
      <c r="B315" s="2" t="str">
        <f>"陈俊玲"</f>
        <v>陈俊玲</v>
      </c>
      <c r="C315" s="2" t="s">
        <v>316</v>
      </c>
      <c r="D315" s="2" t="s">
        <v>6</v>
      </c>
    </row>
    <row r="316" spans="1:4" ht="24.75" customHeight="1">
      <c r="A316" s="2">
        <v>314</v>
      </c>
      <c r="B316" s="2" t="str">
        <f>"卢伟"</f>
        <v>卢伟</v>
      </c>
      <c r="C316" s="2" t="s">
        <v>317</v>
      </c>
      <c r="D316" s="2" t="s">
        <v>6</v>
      </c>
    </row>
    <row r="317" spans="1:4" ht="24.75" customHeight="1">
      <c r="A317" s="2">
        <v>315</v>
      </c>
      <c r="B317" s="2" t="str">
        <f>"陈子伦"</f>
        <v>陈子伦</v>
      </c>
      <c r="C317" s="2" t="s">
        <v>318</v>
      </c>
      <c r="D317" s="2" t="s">
        <v>6</v>
      </c>
    </row>
    <row r="318" spans="1:4" ht="24.75" customHeight="1">
      <c r="A318" s="2">
        <v>316</v>
      </c>
      <c r="B318" s="2" t="str">
        <f>"严东"</f>
        <v>严东</v>
      </c>
      <c r="C318" s="2" t="s">
        <v>319</v>
      </c>
      <c r="D318" s="2" t="s">
        <v>6</v>
      </c>
    </row>
    <row r="319" spans="1:4" ht="24.75" customHeight="1">
      <c r="A319" s="2">
        <v>317</v>
      </c>
      <c r="B319" s="2" t="str">
        <f>"吉祥豪"</f>
        <v>吉祥豪</v>
      </c>
      <c r="C319" s="2" t="s">
        <v>320</v>
      </c>
      <c r="D319" s="2" t="s">
        <v>6</v>
      </c>
    </row>
    <row r="320" spans="1:4" ht="24.75" customHeight="1">
      <c r="A320" s="2">
        <v>318</v>
      </c>
      <c r="B320" s="2" t="str">
        <f>"郑童遥"</f>
        <v>郑童遥</v>
      </c>
      <c r="C320" s="2" t="s">
        <v>321</v>
      </c>
      <c r="D320" s="2" t="s">
        <v>6</v>
      </c>
    </row>
    <row r="321" spans="1:4" ht="24.75" customHeight="1">
      <c r="A321" s="2">
        <v>319</v>
      </c>
      <c r="B321" s="2" t="str">
        <f>"占昌奋"</f>
        <v>占昌奋</v>
      </c>
      <c r="C321" s="2" t="s">
        <v>322</v>
      </c>
      <c r="D321" s="2" t="s">
        <v>6</v>
      </c>
    </row>
    <row r="322" spans="1:4" ht="24.75" customHeight="1">
      <c r="A322" s="2">
        <v>320</v>
      </c>
      <c r="B322" s="2" t="str">
        <f>"江成"</f>
        <v>江成</v>
      </c>
      <c r="C322" s="2" t="s">
        <v>323</v>
      </c>
      <c r="D322" s="2" t="s">
        <v>6</v>
      </c>
    </row>
    <row r="323" spans="1:4" ht="24.75" customHeight="1">
      <c r="A323" s="2">
        <v>321</v>
      </c>
      <c r="B323" s="2" t="str">
        <f>"吴启皇"</f>
        <v>吴启皇</v>
      </c>
      <c r="C323" s="2" t="s">
        <v>313</v>
      </c>
      <c r="D323" s="2" t="s">
        <v>6</v>
      </c>
    </row>
    <row r="324" spans="1:4" ht="24.75" customHeight="1">
      <c r="A324" s="2">
        <v>322</v>
      </c>
      <c r="B324" s="2" t="str">
        <f>"陈文垂"</f>
        <v>陈文垂</v>
      </c>
      <c r="C324" s="2" t="s">
        <v>324</v>
      </c>
      <c r="D324" s="2" t="s">
        <v>6</v>
      </c>
    </row>
    <row r="325" spans="1:4" ht="24.75" customHeight="1">
      <c r="A325" s="2">
        <v>323</v>
      </c>
      <c r="B325" s="2" t="str">
        <f>"王世聂"</f>
        <v>王世聂</v>
      </c>
      <c r="C325" s="2" t="s">
        <v>325</v>
      </c>
      <c r="D325" s="2" t="s">
        <v>6</v>
      </c>
    </row>
    <row r="326" spans="1:4" ht="24.75" customHeight="1">
      <c r="A326" s="2">
        <v>324</v>
      </c>
      <c r="B326" s="2" t="str">
        <f>"李传敬"</f>
        <v>李传敬</v>
      </c>
      <c r="C326" s="2" t="s">
        <v>326</v>
      </c>
      <c r="D326" s="2" t="s">
        <v>6</v>
      </c>
    </row>
    <row r="327" spans="1:4" ht="24.75" customHeight="1">
      <c r="A327" s="2">
        <v>325</v>
      </c>
      <c r="B327" s="2" t="str">
        <f>"黄辅明"</f>
        <v>黄辅明</v>
      </c>
      <c r="C327" s="2" t="s">
        <v>327</v>
      </c>
      <c r="D327" s="2" t="s">
        <v>6</v>
      </c>
    </row>
    <row r="328" spans="1:4" ht="24.75" customHeight="1">
      <c r="A328" s="2">
        <v>326</v>
      </c>
      <c r="B328" s="2" t="str">
        <f>"韩明喜"</f>
        <v>韩明喜</v>
      </c>
      <c r="C328" s="2" t="s">
        <v>328</v>
      </c>
      <c r="D328" s="2" t="s">
        <v>6</v>
      </c>
    </row>
    <row r="329" spans="1:4" ht="24.75" customHeight="1">
      <c r="A329" s="2">
        <v>327</v>
      </c>
      <c r="B329" s="2" t="str">
        <f>"邢益涵"</f>
        <v>邢益涵</v>
      </c>
      <c r="C329" s="2" t="s">
        <v>329</v>
      </c>
      <c r="D329" s="2" t="s">
        <v>6</v>
      </c>
    </row>
    <row r="330" spans="1:4" ht="24.75" customHeight="1">
      <c r="A330" s="2">
        <v>328</v>
      </c>
      <c r="B330" s="2" t="str">
        <f>"陈强"</f>
        <v>陈强</v>
      </c>
      <c r="C330" s="2" t="s">
        <v>330</v>
      </c>
      <c r="D330" s="2" t="s">
        <v>6</v>
      </c>
    </row>
    <row r="331" spans="1:4" ht="24.75" customHeight="1">
      <c r="A331" s="2">
        <v>329</v>
      </c>
      <c r="B331" s="2" t="str">
        <f>"李亚菲"</f>
        <v>李亚菲</v>
      </c>
      <c r="C331" s="2" t="s">
        <v>331</v>
      </c>
      <c r="D331" s="2" t="s">
        <v>6</v>
      </c>
    </row>
    <row r="332" spans="1:4" ht="24.75" customHeight="1">
      <c r="A332" s="2">
        <v>330</v>
      </c>
      <c r="B332" s="2" t="str">
        <f>"符怀"</f>
        <v>符怀</v>
      </c>
      <c r="C332" s="2" t="s">
        <v>332</v>
      </c>
      <c r="D332" s="2" t="s">
        <v>6</v>
      </c>
    </row>
    <row r="333" spans="1:4" ht="24.75" customHeight="1">
      <c r="A333" s="2">
        <v>331</v>
      </c>
      <c r="B333" s="2" t="str">
        <f>"周泰保"</f>
        <v>周泰保</v>
      </c>
      <c r="C333" s="2" t="s">
        <v>333</v>
      </c>
      <c r="D333" s="2" t="s">
        <v>6</v>
      </c>
    </row>
    <row r="334" spans="1:4" ht="24.75" customHeight="1">
      <c r="A334" s="2">
        <v>332</v>
      </c>
      <c r="B334" s="2" t="str">
        <f>"张美佳"</f>
        <v>张美佳</v>
      </c>
      <c r="C334" s="2" t="s">
        <v>334</v>
      </c>
      <c r="D334" s="2" t="s">
        <v>6</v>
      </c>
    </row>
    <row r="335" spans="1:4" ht="24.75" customHeight="1">
      <c r="A335" s="2">
        <v>333</v>
      </c>
      <c r="B335" s="2" t="str">
        <f>"王晟"</f>
        <v>王晟</v>
      </c>
      <c r="C335" s="2" t="s">
        <v>335</v>
      </c>
      <c r="D335" s="2" t="s">
        <v>6</v>
      </c>
    </row>
    <row r="336" spans="1:4" ht="24.75" customHeight="1">
      <c r="A336" s="2">
        <v>334</v>
      </c>
      <c r="B336" s="2" t="str">
        <f>"何受冠"</f>
        <v>何受冠</v>
      </c>
      <c r="C336" s="2" t="s">
        <v>336</v>
      </c>
      <c r="D336" s="2" t="s">
        <v>6</v>
      </c>
    </row>
    <row r="337" spans="1:4" ht="24.75" customHeight="1">
      <c r="A337" s="2">
        <v>335</v>
      </c>
      <c r="B337" s="2" t="str">
        <f>"羊小玲"</f>
        <v>羊小玲</v>
      </c>
      <c r="C337" s="2" t="s">
        <v>337</v>
      </c>
      <c r="D337" s="2" t="s">
        <v>6</v>
      </c>
    </row>
    <row r="338" spans="1:4" ht="24.75" customHeight="1">
      <c r="A338" s="2">
        <v>336</v>
      </c>
      <c r="B338" s="2" t="str">
        <f>"杜稹"</f>
        <v>杜稹</v>
      </c>
      <c r="C338" s="2" t="s">
        <v>338</v>
      </c>
      <c r="D338" s="2" t="s">
        <v>6</v>
      </c>
    </row>
    <row r="339" spans="1:4" ht="24.75" customHeight="1">
      <c r="A339" s="2">
        <v>337</v>
      </c>
      <c r="B339" s="2" t="str">
        <f>"林先照"</f>
        <v>林先照</v>
      </c>
      <c r="C339" s="2" t="s">
        <v>339</v>
      </c>
      <c r="D339" s="2" t="s">
        <v>6</v>
      </c>
    </row>
    <row r="340" spans="1:4" ht="24.75" customHeight="1">
      <c r="A340" s="2">
        <v>338</v>
      </c>
      <c r="B340" s="2" t="str">
        <f>"罗颖"</f>
        <v>罗颖</v>
      </c>
      <c r="C340" s="2" t="s">
        <v>340</v>
      </c>
      <c r="D340" s="2" t="s">
        <v>6</v>
      </c>
    </row>
    <row r="341" spans="1:4" ht="24.75" customHeight="1">
      <c r="A341" s="2">
        <v>339</v>
      </c>
      <c r="B341" s="2" t="str">
        <f>"钟垂汉"</f>
        <v>钟垂汉</v>
      </c>
      <c r="C341" s="2" t="s">
        <v>341</v>
      </c>
      <c r="D341" s="2" t="s">
        <v>6</v>
      </c>
    </row>
    <row r="342" spans="1:4" ht="24.75" customHeight="1">
      <c r="A342" s="2">
        <v>340</v>
      </c>
      <c r="B342" s="2" t="str">
        <f>"崔小聪"</f>
        <v>崔小聪</v>
      </c>
      <c r="C342" s="2" t="s">
        <v>342</v>
      </c>
      <c r="D342" s="2" t="s">
        <v>6</v>
      </c>
    </row>
    <row r="343" spans="1:4" ht="24.75" customHeight="1">
      <c r="A343" s="2">
        <v>341</v>
      </c>
      <c r="B343" s="2" t="str">
        <f>"梁嘉伟"</f>
        <v>梁嘉伟</v>
      </c>
      <c r="C343" s="2" t="s">
        <v>343</v>
      </c>
      <c r="D343" s="2" t="s">
        <v>6</v>
      </c>
    </row>
    <row r="344" spans="1:4" ht="24.75" customHeight="1">
      <c r="A344" s="2">
        <v>342</v>
      </c>
      <c r="B344" s="2" t="str">
        <f>"费泓瑜"</f>
        <v>费泓瑜</v>
      </c>
      <c r="C344" s="2" t="s">
        <v>344</v>
      </c>
      <c r="D344" s="2" t="s">
        <v>6</v>
      </c>
    </row>
    <row r="345" spans="1:4" ht="24.75" customHeight="1">
      <c r="A345" s="2">
        <v>343</v>
      </c>
      <c r="B345" s="2" t="str">
        <f>"林海云"</f>
        <v>林海云</v>
      </c>
      <c r="C345" s="2" t="s">
        <v>345</v>
      </c>
      <c r="D345" s="2" t="s">
        <v>6</v>
      </c>
    </row>
    <row r="346" spans="1:4" ht="24.75" customHeight="1">
      <c r="A346" s="2">
        <v>344</v>
      </c>
      <c r="B346" s="2" t="str">
        <f>"徐旭"</f>
        <v>徐旭</v>
      </c>
      <c r="C346" s="2" t="s">
        <v>346</v>
      </c>
      <c r="D346" s="2" t="s">
        <v>6</v>
      </c>
    </row>
    <row r="347" spans="1:4" ht="24.75" customHeight="1">
      <c r="A347" s="2">
        <v>345</v>
      </c>
      <c r="B347" s="2" t="str">
        <f>"冯明建"</f>
        <v>冯明建</v>
      </c>
      <c r="C347" s="2" t="s">
        <v>347</v>
      </c>
      <c r="D347" s="2" t="s">
        <v>6</v>
      </c>
    </row>
    <row r="348" spans="1:4" ht="24.75" customHeight="1">
      <c r="A348" s="2">
        <v>346</v>
      </c>
      <c r="B348" s="2" t="str">
        <f>"容健霖"</f>
        <v>容健霖</v>
      </c>
      <c r="C348" s="2" t="s">
        <v>348</v>
      </c>
      <c r="D348" s="2" t="s">
        <v>6</v>
      </c>
    </row>
    <row r="349" spans="1:4" ht="24.75" customHeight="1">
      <c r="A349" s="2">
        <v>347</v>
      </c>
      <c r="B349" s="2" t="str">
        <f>"陈人尉"</f>
        <v>陈人尉</v>
      </c>
      <c r="C349" s="2" t="s">
        <v>349</v>
      </c>
      <c r="D349" s="2" t="s">
        <v>6</v>
      </c>
    </row>
    <row r="350" spans="1:4" ht="24.75" customHeight="1">
      <c r="A350" s="2">
        <v>348</v>
      </c>
      <c r="B350" s="2" t="str">
        <f>"黄德江"</f>
        <v>黄德江</v>
      </c>
      <c r="C350" s="2" t="s">
        <v>350</v>
      </c>
      <c r="D350" s="2" t="s">
        <v>6</v>
      </c>
    </row>
    <row r="351" spans="1:4" ht="24.75" customHeight="1">
      <c r="A351" s="2">
        <v>349</v>
      </c>
      <c r="B351" s="2" t="str">
        <f>"蔡仁发"</f>
        <v>蔡仁发</v>
      </c>
      <c r="C351" s="2" t="s">
        <v>351</v>
      </c>
      <c r="D351" s="2" t="s">
        <v>6</v>
      </c>
    </row>
    <row r="352" spans="1:4" ht="24.75" customHeight="1">
      <c r="A352" s="2">
        <v>350</v>
      </c>
      <c r="B352" s="2" t="str">
        <f>"林嘉雨"</f>
        <v>林嘉雨</v>
      </c>
      <c r="C352" s="2" t="s">
        <v>352</v>
      </c>
      <c r="D352" s="2" t="s">
        <v>6</v>
      </c>
    </row>
    <row r="353" spans="1:4" ht="24.75" customHeight="1">
      <c r="A353" s="2">
        <v>351</v>
      </c>
      <c r="B353" s="2" t="str">
        <f>"吴阳"</f>
        <v>吴阳</v>
      </c>
      <c r="C353" s="2" t="s">
        <v>353</v>
      </c>
      <c r="D353" s="2" t="s">
        <v>6</v>
      </c>
    </row>
    <row r="354" spans="1:4" ht="24.75" customHeight="1">
      <c r="A354" s="2">
        <v>352</v>
      </c>
      <c r="B354" s="2" t="str">
        <f>"苏塬"</f>
        <v>苏塬</v>
      </c>
      <c r="C354" s="2" t="s">
        <v>354</v>
      </c>
      <c r="D354" s="2" t="s">
        <v>6</v>
      </c>
    </row>
    <row r="355" spans="1:4" ht="24.75" customHeight="1">
      <c r="A355" s="2">
        <v>353</v>
      </c>
      <c r="B355" s="2" t="str">
        <f>"罗金羽"</f>
        <v>罗金羽</v>
      </c>
      <c r="C355" s="2" t="s">
        <v>355</v>
      </c>
      <c r="D355" s="2" t="s">
        <v>6</v>
      </c>
    </row>
    <row r="356" spans="1:4" ht="24.75" customHeight="1">
      <c r="A356" s="2">
        <v>354</v>
      </c>
      <c r="B356" s="2" t="str">
        <f>"王青青"</f>
        <v>王青青</v>
      </c>
      <c r="C356" s="2" t="s">
        <v>356</v>
      </c>
      <c r="D356" s="2" t="s">
        <v>6</v>
      </c>
    </row>
    <row r="357" spans="1:4" ht="24.75" customHeight="1">
      <c r="A357" s="2">
        <v>355</v>
      </c>
      <c r="B357" s="2" t="str">
        <f>"蒙恩民"</f>
        <v>蒙恩民</v>
      </c>
      <c r="C357" s="2" t="s">
        <v>357</v>
      </c>
      <c r="D357" s="2" t="s">
        <v>6</v>
      </c>
    </row>
    <row r="358" spans="1:4" ht="24.75" customHeight="1">
      <c r="A358" s="2">
        <v>356</v>
      </c>
      <c r="B358" s="2" t="str">
        <f>"邱玉萍"</f>
        <v>邱玉萍</v>
      </c>
      <c r="C358" s="2" t="s">
        <v>358</v>
      </c>
      <c r="D358" s="2" t="s">
        <v>6</v>
      </c>
    </row>
    <row r="359" spans="1:4" ht="24.75" customHeight="1">
      <c r="A359" s="2">
        <v>357</v>
      </c>
      <c r="B359" s="2" t="str">
        <f>"牟思诺"</f>
        <v>牟思诺</v>
      </c>
      <c r="C359" s="2" t="s">
        <v>359</v>
      </c>
      <c r="D359" s="2" t="s">
        <v>6</v>
      </c>
    </row>
    <row r="360" spans="1:4" ht="24.75" customHeight="1">
      <c r="A360" s="2">
        <v>358</v>
      </c>
      <c r="B360" s="2" t="str">
        <f>"郑雅堃"</f>
        <v>郑雅堃</v>
      </c>
      <c r="C360" s="2" t="s">
        <v>360</v>
      </c>
      <c r="D360" s="2" t="s">
        <v>6</v>
      </c>
    </row>
    <row r="361" spans="1:4" ht="24.75" customHeight="1">
      <c r="A361" s="2">
        <v>359</v>
      </c>
      <c r="B361" s="2" t="str">
        <f>"杨莉"</f>
        <v>杨莉</v>
      </c>
      <c r="C361" s="2" t="s">
        <v>361</v>
      </c>
      <c r="D361" s="2" t="s">
        <v>6</v>
      </c>
    </row>
    <row r="362" spans="1:4" ht="24.75" customHeight="1">
      <c r="A362" s="2">
        <v>360</v>
      </c>
      <c r="B362" s="2" t="str">
        <f>"叶子阳"</f>
        <v>叶子阳</v>
      </c>
      <c r="C362" s="2" t="s">
        <v>362</v>
      </c>
      <c r="D362" s="2" t="s">
        <v>6</v>
      </c>
    </row>
    <row r="363" spans="1:4" ht="24.75" customHeight="1">
      <c r="A363" s="2">
        <v>361</v>
      </c>
      <c r="B363" s="2" t="str">
        <f>"陈洁"</f>
        <v>陈洁</v>
      </c>
      <c r="C363" s="2" t="s">
        <v>363</v>
      </c>
      <c r="D363" s="2" t="s">
        <v>6</v>
      </c>
    </row>
    <row r="364" spans="1:4" ht="24.75" customHeight="1">
      <c r="A364" s="2">
        <v>362</v>
      </c>
      <c r="B364" s="2" t="str">
        <f>"王丽君"</f>
        <v>王丽君</v>
      </c>
      <c r="C364" s="2" t="s">
        <v>364</v>
      </c>
      <c r="D364" s="2" t="s">
        <v>6</v>
      </c>
    </row>
    <row r="365" spans="1:4" ht="24.75" customHeight="1">
      <c r="A365" s="2">
        <v>363</v>
      </c>
      <c r="B365" s="2" t="str">
        <f>"周怡娴"</f>
        <v>周怡娴</v>
      </c>
      <c r="C365" s="2" t="s">
        <v>365</v>
      </c>
      <c r="D365" s="2" t="s">
        <v>6</v>
      </c>
    </row>
    <row r="366" spans="1:4" ht="24.75" customHeight="1">
      <c r="A366" s="2">
        <v>364</v>
      </c>
      <c r="B366" s="2" t="str">
        <f>"吕鹏"</f>
        <v>吕鹏</v>
      </c>
      <c r="C366" s="2" t="s">
        <v>366</v>
      </c>
      <c r="D366" s="2" t="s">
        <v>6</v>
      </c>
    </row>
    <row r="367" spans="1:4" ht="24.75" customHeight="1">
      <c r="A367" s="2">
        <v>365</v>
      </c>
      <c r="B367" s="2" t="str">
        <f>"尹艺霏"</f>
        <v>尹艺霏</v>
      </c>
      <c r="C367" s="2" t="s">
        <v>367</v>
      </c>
      <c r="D367" s="2" t="s">
        <v>6</v>
      </c>
    </row>
    <row r="368" spans="1:4" ht="24.75" customHeight="1">
      <c r="A368" s="2">
        <v>366</v>
      </c>
      <c r="B368" s="2" t="str">
        <f>"苏泽楷"</f>
        <v>苏泽楷</v>
      </c>
      <c r="C368" s="2" t="s">
        <v>368</v>
      </c>
      <c r="D368" s="2" t="s">
        <v>6</v>
      </c>
    </row>
    <row r="369" spans="1:4" ht="24.75" customHeight="1">
      <c r="A369" s="2">
        <v>367</v>
      </c>
      <c r="B369" s="2" t="str">
        <f>"王平涛"</f>
        <v>王平涛</v>
      </c>
      <c r="C369" s="2" t="s">
        <v>369</v>
      </c>
      <c r="D369" s="2" t="s">
        <v>6</v>
      </c>
    </row>
    <row r="370" spans="1:4" ht="24.75" customHeight="1">
      <c r="A370" s="2">
        <v>368</v>
      </c>
      <c r="B370" s="2" t="str">
        <f>"王世钦"</f>
        <v>王世钦</v>
      </c>
      <c r="C370" s="2" t="s">
        <v>370</v>
      </c>
      <c r="D370" s="2" t="s">
        <v>6</v>
      </c>
    </row>
    <row r="371" spans="1:4" ht="24.75" customHeight="1">
      <c r="A371" s="2">
        <v>369</v>
      </c>
      <c r="B371" s="2" t="str">
        <f>"郑作杰"</f>
        <v>郑作杰</v>
      </c>
      <c r="C371" s="2" t="s">
        <v>371</v>
      </c>
      <c r="D371" s="2" t="s">
        <v>6</v>
      </c>
    </row>
    <row r="372" spans="1:4" ht="24.75" customHeight="1">
      <c r="A372" s="2">
        <v>370</v>
      </c>
      <c r="B372" s="2" t="str">
        <f>"张刘宁颖"</f>
        <v>张刘宁颖</v>
      </c>
      <c r="C372" s="2" t="s">
        <v>372</v>
      </c>
      <c r="D372" s="2" t="s">
        <v>6</v>
      </c>
    </row>
    <row r="373" spans="1:4" ht="24.75" customHeight="1">
      <c r="A373" s="2">
        <v>371</v>
      </c>
      <c r="B373" s="2" t="str">
        <f>"孙昌虎"</f>
        <v>孙昌虎</v>
      </c>
      <c r="C373" s="2" t="s">
        <v>373</v>
      </c>
      <c r="D373" s="2" t="s">
        <v>6</v>
      </c>
    </row>
    <row r="374" spans="1:4" ht="24.75" customHeight="1">
      <c r="A374" s="2">
        <v>372</v>
      </c>
      <c r="B374" s="2" t="str">
        <f>"胡绍炜"</f>
        <v>胡绍炜</v>
      </c>
      <c r="C374" s="2" t="s">
        <v>374</v>
      </c>
      <c r="D374" s="2" t="s">
        <v>6</v>
      </c>
    </row>
    <row r="375" spans="1:4" ht="24.75" customHeight="1">
      <c r="A375" s="2">
        <v>373</v>
      </c>
      <c r="B375" s="2" t="str">
        <f>"赵华发"</f>
        <v>赵华发</v>
      </c>
      <c r="C375" s="2" t="s">
        <v>375</v>
      </c>
      <c r="D375" s="2" t="s">
        <v>6</v>
      </c>
    </row>
    <row r="376" spans="1:4" ht="24.75" customHeight="1">
      <c r="A376" s="2">
        <v>374</v>
      </c>
      <c r="B376" s="2" t="str">
        <f>"潘家利"</f>
        <v>潘家利</v>
      </c>
      <c r="C376" s="2" t="s">
        <v>254</v>
      </c>
      <c r="D376" s="2" t="s">
        <v>6</v>
      </c>
    </row>
    <row r="377" spans="1:4" ht="24.75" customHeight="1">
      <c r="A377" s="2">
        <v>375</v>
      </c>
      <c r="B377" s="2" t="str">
        <f>"冯所宁"</f>
        <v>冯所宁</v>
      </c>
      <c r="C377" s="2" t="s">
        <v>376</v>
      </c>
      <c r="D377" s="2" t="s">
        <v>6</v>
      </c>
    </row>
    <row r="378" spans="1:4" ht="24.75" customHeight="1">
      <c r="A378" s="2">
        <v>376</v>
      </c>
      <c r="B378" s="2" t="str">
        <f>"黄埔均"</f>
        <v>黄埔均</v>
      </c>
      <c r="C378" s="2" t="s">
        <v>377</v>
      </c>
      <c r="D378" s="2" t="s">
        <v>6</v>
      </c>
    </row>
    <row r="379" spans="1:4" ht="24.75" customHeight="1">
      <c r="A379" s="2">
        <v>377</v>
      </c>
      <c r="B379" s="2" t="str">
        <f>"陈显武"</f>
        <v>陈显武</v>
      </c>
      <c r="C379" s="2" t="s">
        <v>378</v>
      </c>
      <c r="D379" s="2" t="s">
        <v>6</v>
      </c>
    </row>
    <row r="380" spans="1:4" ht="24.75" customHeight="1">
      <c r="A380" s="2">
        <v>378</v>
      </c>
      <c r="B380" s="2" t="str">
        <f>"王志标"</f>
        <v>王志标</v>
      </c>
      <c r="C380" s="2" t="s">
        <v>379</v>
      </c>
      <c r="D380" s="2" t="s">
        <v>6</v>
      </c>
    </row>
    <row r="381" spans="1:4" ht="24.75" customHeight="1">
      <c r="A381" s="2">
        <v>379</v>
      </c>
      <c r="B381" s="2" t="str">
        <f>"郑丽娟"</f>
        <v>郑丽娟</v>
      </c>
      <c r="C381" s="2" t="s">
        <v>380</v>
      </c>
      <c r="D381" s="2" t="s">
        <v>6</v>
      </c>
    </row>
    <row r="382" spans="1:4" ht="24.75" customHeight="1">
      <c r="A382" s="2">
        <v>380</v>
      </c>
      <c r="B382" s="2" t="str">
        <f>"王端业"</f>
        <v>王端业</v>
      </c>
      <c r="C382" s="2" t="s">
        <v>381</v>
      </c>
      <c r="D382" s="2" t="s">
        <v>6</v>
      </c>
    </row>
    <row r="383" spans="1:4" ht="24.75" customHeight="1">
      <c r="A383" s="2">
        <v>381</v>
      </c>
      <c r="B383" s="2" t="str">
        <f>"陈远杰"</f>
        <v>陈远杰</v>
      </c>
      <c r="C383" s="2" t="s">
        <v>382</v>
      </c>
      <c r="D383" s="2" t="s">
        <v>6</v>
      </c>
    </row>
    <row r="384" spans="1:4" ht="24.75" customHeight="1">
      <c r="A384" s="2">
        <v>382</v>
      </c>
      <c r="B384" s="2" t="str">
        <f>"林森"</f>
        <v>林森</v>
      </c>
      <c r="C384" s="2" t="s">
        <v>383</v>
      </c>
      <c r="D384" s="2" t="s">
        <v>6</v>
      </c>
    </row>
    <row r="385" spans="1:4" ht="24.75" customHeight="1">
      <c r="A385" s="2">
        <v>383</v>
      </c>
      <c r="B385" s="2" t="str">
        <f>"曹靖"</f>
        <v>曹靖</v>
      </c>
      <c r="C385" s="2" t="s">
        <v>384</v>
      </c>
      <c r="D385" s="2" t="s">
        <v>6</v>
      </c>
    </row>
    <row r="386" spans="1:4" ht="24.75" customHeight="1">
      <c r="A386" s="2">
        <v>384</v>
      </c>
      <c r="B386" s="2" t="str">
        <f>"庄子硕"</f>
        <v>庄子硕</v>
      </c>
      <c r="C386" s="2" t="s">
        <v>385</v>
      </c>
      <c r="D386" s="2" t="s">
        <v>6</v>
      </c>
    </row>
    <row r="387" spans="1:4" ht="24.75" customHeight="1">
      <c r="A387" s="2">
        <v>385</v>
      </c>
      <c r="B387" s="2" t="str">
        <f>"郑鹤"</f>
        <v>郑鹤</v>
      </c>
      <c r="C387" s="2" t="s">
        <v>386</v>
      </c>
      <c r="D387" s="2" t="s">
        <v>6</v>
      </c>
    </row>
    <row r="388" spans="1:4" ht="24.75" customHeight="1">
      <c r="A388" s="2">
        <v>386</v>
      </c>
      <c r="B388" s="2" t="str">
        <f>"林光海"</f>
        <v>林光海</v>
      </c>
      <c r="C388" s="2" t="s">
        <v>387</v>
      </c>
      <c r="D388" s="2" t="s">
        <v>6</v>
      </c>
    </row>
    <row r="389" spans="1:4" ht="24.75" customHeight="1">
      <c r="A389" s="2">
        <v>387</v>
      </c>
      <c r="B389" s="2" t="str">
        <f>"吴青槟"</f>
        <v>吴青槟</v>
      </c>
      <c r="C389" s="2" t="s">
        <v>388</v>
      </c>
      <c r="D389" s="2" t="s">
        <v>6</v>
      </c>
    </row>
    <row r="390" spans="1:4" ht="24.75" customHeight="1">
      <c r="A390" s="2">
        <v>388</v>
      </c>
      <c r="B390" s="2" t="str">
        <f>"董爵扬"</f>
        <v>董爵扬</v>
      </c>
      <c r="C390" s="2" t="s">
        <v>389</v>
      </c>
      <c r="D390" s="2" t="s">
        <v>6</v>
      </c>
    </row>
    <row r="391" spans="1:4" ht="24.75" customHeight="1">
      <c r="A391" s="2">
        <v>389</v>
      </c>
      <c r="B391" s="2" t="str">
        <f>"王小妹"</f>
        <v>王小妹</v>
      </c>
      <c r="C391" s="2" t="s">
        <v>390</v>
      </c>
      <c r="D391" s="2" t="s">
        <v>6</v>
      </c>
    </row>
    <row r="392" spans="1:4" ht="24.75" customHeight="1">
      <c r="A392" s="2">
        <v>390</v>
      </c>
      <c r="B392" s="2" t="str">
        <f>"李中科"</f>
        <v>李中科</v>
      </c>
      <c r="C392" s="2" t="s">
        <v>391</v>
      </c>
      <c r="D392" s="2" t="s">
        <v>6</v>
      </c>
    </row>
    <row r="393" spans="1:4" ht="24.75" customHeight="1">
      <c r="A393" s="2">
        <v>391</v>
      </c>
      <c r="B393" s="2" t="str">
        <f>"陈若 "</f>
        <v>陈若 </v>
      </c>
      <c r="C393" s="2" t="s">
        <v>392</v>
      </c>
      <c r="D393" s="2" t="s">
        <v>6</v>
      </c>
    </row>
    <row r="394" spans="1:4" ht="24.75" customHeight="1">
      <c r="A394" s="2">
        <v>392</v>
      </c>
      <c r="B394" s="2" t="str">
        <f>"蔡笃颖"</f>
        <v>蔡笃颖</v>
      </c>
      <c r="C394" s="2" t="s">
        <v>393</v>
      </c>
      <c r="D394" s="2" t="s">
        <v>6</v>
      </c>
    </row>
    <row r="395" spans="1:4" ht="24.75" customHeight="1">
      <c r="A395" s="2">
        <v>393</v>
      </c>
      <c r="B395" s="2" t="str">
        <f>"符程斌"</f>
        <v>符程斌</v>
      </c>
      <c r="C395" s="2" t="s">
        <v>394</v>
      </c>
      <c r="D395" s="2" t="s">
        <v>6</v>
      </c>
    </row>
    <row r="396" spans="1:4" ht="24.75" customHeight="1">
      <c r="A396" s="2">
        <v>394</v>
      </c>
      <c r="B396" s="2" t="str">
        <f>"郭秀齐"</f>
        <v>郭秀齐</v>
      </c>
      <c r="C396" s="2" t="s">
        <v>395</v>
      </c>
      <c r="D396" s="2" t="s">
        <v>6</v>
      </c>
    </row>
    <row r="397" spans="1:4" ht="24.75" customHeight="1">
      <c r="A397" s="2">
        <v>395</v>
      </c>
      <c r="B397" s="2" t="str">
        <f>"邢增乐"</f>
        <v>邢增乐</v>
      </c>
      <c r="C397" s="2" t="s">
        <v>396</v>
      </c>
      <c r="D397" s="2" t="s">
        <v>6</v>
      </c>
    </row>
    <row r="398" spans="1:4" ht="24.75" customHeight="1">
      <c r="A398" s="2">
        <v>396</v>
      </c>
      <c r="B398" s="2" t="str">
        <f>"刘丕源"</f>
        <v>刘丕源</v>
      </c>
      <c r="C398" s="2" t="s">
        <v>397</v>
      </c>
      <c r="D398" s="2" t="s">
        <v>6</v>
      </c>
    </row>
    <row r="399" spans="1:4" ht="24.75" customHeight="1">
      <c r="A399" s="2">
        <v>397</v>
      </c>
      <c r="B399" s="2" t="str">
        <f>"周涛"</f>
        <v>周涛</v>
      </c>
      <c r="C399" s="2" t="s">
        <v>398</v>
      </c>
      <c r="D399" s="2" t="s">
        <v>6</v>
      </c>
    </row>
    <row r="400" spans="1:4" ht="24.75" customHeight="1">
      <c r="A400" s="2">
        <v>398</v>
      </c>
      <c r="B400" s="2" t="str">
        <f>"谭梦婷"</f>
        <v>谭梦婷</v>
      </c>
      <c r="C400" s="2" t="s">
        <v>399</v>
      </c>
      <c r="D400" s="2" t="s">
        <v>6</v>
      </c>
    </row>
    <row r="401" spans="1:4" ht="24.75" customHeight="1">
      <c r="A401" s="2">
        <v>399</v>
      </c>
      <c r="B401" s="2" t="str">
        <f>"刘福聚"</f>
        <v>刘福聚</v>
      </c>
      <c r="C401" s="2" t="s">
        <v>400</v>
      </c>
      <c r="D401" s="2" t="s">
        <v>6</v>
      </c>
    </row>
    <row r="402" spans="1:4" ht="24.75" customHeight="1">
      <c r="A402" s="2">
        <v>400</v>
      </c>
      <c r="B402" s="2" t="str">
        <f>"陈俊"</f>
        <v>陈俊</v>
      </c>
      <c r="C402" s="2" t="s">
        <v>401</v>
      </c>
      <c r="D402" s="2" t="s">
        <v>6</v>
      </c>
    </row>
    <row r="403" spans="1:4" ht="24.75" customHeight="1">
      <c r="A403" s="2">
        <v>401</v>
      </c>
      <c r="B403" s="2" t="str">
        <f>"王晶霖"</f>
        <v>王晶霖</v>
      </c>
      <c r="C403" s="2" t="s">
        <v>402</v>
      </c>
      <c r="D403" s="2" t="s">
        <v>6</v>
      </c>
    </row>
    <row r="404" spans="1:4" ht="24.75" customHeight="1">
      <c r="A404" s="2">
        <v>402</v>
      </c>
      <c r="B404" s="2" t="str">
        <f>"陈传沈"</f>
        <v>陈传沈</v>
      </c>
      <c r="C404" s="2" t="s">
        <v>403</v>
      </c>
      <c r="D404" s="2" t="s">
        <v>6</v>
      </c>
    </row>
    <row r="405" spans="1:4" ht="24.75" customHeight="1">
      <c r="A405" s="2">
        <v>403</v>
      </c>
      <c r="B405" s="2" t="str">
        <f>"叶小川"</f>
        <v>叶小川</v>
      </c>
      <c r="C405" s="2" t="s">
        <v>404</v>
      </c>
      <c r="D405" s="2" t="s">
        <v>6</v>
      </c>
    </row>
    <row r="406" spans="1:4" ht="24.75" customHeight="1">
      <c r="A406" s="2">
        <v>404</v>
      </c>
      <c r="B406" s="2" t="str">
        <f>"郑朝谦"</f>
        <v>郑朝谦</v>
      </c>
      <c r="C406" s="2" t="s">
        <v>405</v>
      </c>
      <c r="D406" s="2" t="s">
        <v>6</v>
      </c>
    </row>
    <row r="407" spans="1:4" ht="24.75" customHeight="1">
      <c r="A407" s="2">
        <v>405</v>
      </c>
      <c r="B407" s="2" t="str">
        <f>"何健"</f>
        <v>何健</v>
      </c>
      <c r="C407" s="2" t="s">
        <v>406</v>
      </c>
      <c r="D407" s="2" t="s">
        <v>6</v>
      </c>
    </row>
    <row r="408" spans="1:4" ht="24.75" customHeight="1">
      <c r="A408" s="2">
        <v>406</v>
      </c>
      <c r="B408" s="2" t="str">
        <f>"王富鹏"</f>
        <v>王富鹏</v>
      </c>
      <c r="C408" s="2" t="s">
        <v>407</v>
      </c>
      <c r="D408" s="2" t="s">
        <v>6</v>
      </c>
    </row>
    <row r="409" spans="1:4" ht="24.75" customHeight="1">
      <c r="A409" s="2">
        <v>407</v>
      </c>
      <c r="B409" s="2" t="str">
        <f>"谢江成"</f>
        <v>谢江成</v>
      </c>
      <c r="C409" s="2" t="s">
        <v>408</v>
      </c>
      <c r="D409" s="2" t="s">
        <v>6</v>
      </c>
    </row>
    <row r="410" spans="1:4" ht="24.75" customHeight="1">
      <c r="A410" s="2">
        <v>408</v>
      </c>
      <c r="B410" s="2" t="str">
        <f>"黄贵浩"</f>
        <v>黄贵浩</v>
      </c>
      <c r="C410" s="2" t="s">
        <v>409</v>
      </c>
      <c r="D410" s="2" t="s">
        <v>6</v>
      </c>
    </row>
    <row r="411" spans="1:4" ht="24.75" customHeight="1">
      <c r="A411" s="2">
        <v>409</v>
      </c>
      <c r="B411" s="2" t="str">
        <f>"曾庆熊"</f>
        <v>曾庆熊</v>
      </c>
      <c r="C411" s="2" t="s">
        <v>410</v>
      </c>
      <c r="D411" s="2" t="s">
        <v>6</v>
      </c>
    </row>
    <row r="412" spans="1:4" ht="24.75" customHeight="1">
      <c r="A412" s="2">
        <v>410</v>
      </c>
      <c r="B412" s="2" t="str">
        <f>"周雪苗"</f>
        <v>周雪苗</v>
      </c>
      <c r="C412" s="2" t="s">
        <v>411</v>
      </c>
      <c r="D412" s="2" t="s">
        <v>6</v>
      </c>
    </row>
    <row r="413" spans="1:4" ht="24.75" customHeight="1">
      <c r="A413" s="2">
        <v>411</v>
      </c>
      <c r="B413" s="2" t="str">
        <f>"文臻"</f>
        <v>文臻</v>
      </c>
      <c r="C413" s="2" t="s">
        <v>412</v>
      </c>
      <c r="D413" s="2" t="s">
        <v>6</v>
      </c>
    </row>
    <row r="414" spans="1:4" ht="24.75" customHeight="1">
      <c r="A414" s="2">
        <v>412</v>
      </c>
      <c r="B414" s="2" t="str">
        <f>"戴军"</f>
        <v>戴军</v>
      </c>
      <c r="C414" s="2" t="s">
        <v>413</v>
      </c>
      <c r="D414" s="2" t="s">
        <v>6</v>
      </c>
    </row>
    <row r="415" spans="1:4" ht="24.75" customHeight="1">
      <c r="A415" s="2">
        <v>413</v>
      </c>
      <c r="B415" s="2" t="str">
        <f>"于洋"</f>
        <v>于洋</v>
      </c>
      <c r="C415" s="2" t="s">
        <v>414</v>
      </c>
      <c r="D415" s="2" t="s">
        <v>6</v>
      </c>
    </row>
    <row r="416" spans="1:4" ht="24.75" customHeight="1">
      <c r="A416" s="2">
        <v>414</v>
      </c>
      <c r="B416" s="2" t="str">
        <f>"周春秀"</f>
        <v>周春秀</v>
      </c>
      <c r="C416" s="2" t="s">
        <v>415</v>
      </c>
      <c r="D416" s="2" t="s">
        <v>6</v>
      </c>
    </row>
    <row r="417" spans="1:4" ht="24.75" customHeight="1">
      <c r="A417" s="2">
        <v>415</v>
      </c>
      <c r="B417" s="2" t="str">
        <f>"毛映晖"</f>
        <v>毛映晖</v>
      </c>
      <c r="C417" s="2" t="s">
        <v>416</v>
      </c>
      <c r="D417" s="2" t="s">
        <v>6</v>
      </c>
    </row>
    <row r="418" spans="1:4" ht="24.75" customHeight="1">
      <c r="A418" s="2">
        <v>416</v>
      </c>
      <c r="B418" s="2" t="str">
        <f>"李明国"</f>
        <v>李明国</v>
      </c>
      <c r="C418" s="2" t="s">
        <v>417</v>
      </c>
      <c r="D418" s="2" t="s">
        <v>6</v>
      </c>
    </row>
    <row r="419" spans="1:4" ht="24.75" customHeight="1">
      <c r="A419" s="2">
        <v>417</v>
      </c>
      <c r="B419" s="2" t="str">
        <f>"李云珠"</f>
        <v>李云珠</v>
      </c>
      <c r="C419" s="2" t="s">
        <v>418</v>
      </c>
      <c r="D419" s="2" t="s">
        <v>6</v>
      </c>
    </row>
    <row r="420" spans="1:4" ht="24.75" customHeight="1">
      <c r="A420" s="2">
        <v>418</v>
      </c>
      <c r="B420" s="2" t="str">
        <f>"黎永树"</f>
        <v>黎永树</v>
      </c>
      <c r="C420" s="2" t="s">
        <v>419</v>
      </c>
      <c r="D420" s="2" t="s">
        <v>6</v>
      </c>
    </row>
    <row r="421" spans="1:4" ht="24.75" customHeight="1">
      <c r="A421" s="2">
        <v>419</v>
      </c>
      <c r="B421" s="2" t="str">
        <f>"王黄环"</f>
        <v>王黄环</v>
      </c>
      <c r="C421" s="2" t="s">
        <v>420</v>
      </c>
      <c r="D421" s="2" t="s">
        <v>6</v>
      </c>
    </row>
    <row r="422" spans="1:4" ht="24.75" customHeight="1">
      <c r="A422" s="2">
        <v>420</v>
      </c>
      <c r="B422" s="2" t="str">
        <f>"李虹叶"</f>
        <v>李虹叶</v>
      </c>
      <c r="C422" s="2" t="s">
        <v>421</v>
      </c>
      <c r="D422" s="2" t="s">
        <v>6</v>
      </c>
    </row>
    <row r="423" spans="1:4" ht="24.75" customHeight="1">
      <c r="A423" s="2">
        <v>421</v>
      </c>
      <c r="B423" s="2" t="str">
        <f>"雷湘龄"</f>
        <v>雷湘龄</v>
      </c>
      <c r="C423" s="2" t="s">
        <v>422</v>
      </c>
      <c r="D423" s="2" t="s">
        <v>6</v>
      </c>
    </row>
    <row r="424" spans="1:4" ht="24.75" customHeight="1">
      <c r="A424" s="2">
        <v>422</v>
      </c>
      <c r="B424" s="2" t="str">
        <f>"周良凯"</f>
        <v>周良凯</v>
      </c>
      <c r="C424" s="2" t="s">
        <v>423</v>
      </c>
      <c r="D424" s="2" t="s">
        <v>6</v>
      </c>
    </row>
    <row r="425" spans="1:4" ht="24.75" customHeight="1">
      <c r="A425" s="2">
        <v>423</v>
      </c>
      <c r="B425" s="2" t="str">
        <f>"蔡甫超"</f>
        <v>蔡甫超</v>
      </c>
      <c r="C425" s="2" t="s">
        <v>424</v>
      </c>
      <c r="D425" s="2" t="s">
        <v>6</v>
      </c>
    </row>
    <row r="426" spans="1:4" ht="24.75" customHeight="1">
      <c r="A426" s="2">
        <v>424</v>
      </c>
      <c r="B426" s="2" t="str">
        <f>"林道强"</f>
        <v>林道强</v>
      </c>
      <c r="C426" s="2" t="s">
        <v>425</v>
      </c>
      <c r="D426" s="2" t="s">
        <v>6</v>
      </c>
    </row>
    <row r="427" spans="1:4" ht="24.75" customHeight="1">
      <c r="A427" s="2">
        <v>425</v>
      </c>
      <c r="B427" s="2" t="str">
        <f>"朱丽萍"</f>
        <v>朱丽萍</v>
      </c>
      <c r="C427" s="2" t="s">
        <v>426</v>
      </c>
      <c r="D427" s="2" t="s">
        <v>6</v>
      </c>
    </row>
    <row r="428" spans="1:4" ht="24.75" customHeight="1">
      <c r="A428" s="2">
        <v>426</v>
      </c>
      <c r="B428" s="2" t="str">
        <f>"郑晓霞"</f>
        <v>郑晓霞</v>
      </c>
      <c r="C428" s="2" t="s">
        <v>427</v>
      </c>
      <c r="D428" s="2" t="s">
        <v>6</v>
      </c>
    </row>
    <row r="429" spans="1:4" ht="24.75" customHeight="1">
      <c r="A429" s="2">
        <v>427</v>
      </c>
      <c r="B429" s="2" t="str">
        <f>"谭莉伶"</f>
        <v>谭莉伶</v>
      </c>
      <c r="C429" s="2" t="s">
        <v>428</v>
      </c>
      <c r="D429" s="2" t="s">
        <v>6</v>
      </c>
    </row>
    <row r="430" spans="1:4" ht="24.75" customHeight="1">
      <c r="A430" s="2">
        <v>428</v>
      </c>
      <c r="B430" s="2" t="str">
        <f>"谢耀欣"</f>
        <v>谢耀欣</v>
      </c>
      <c r="C430" s="2" t="s">
        <v>429</v>
      </c>
      <c r="D430" s="2" t="s">
        <v>6</v>
      </c>
    </row>
    <row r="431" spans="1:4" ht="24.75" customHeight="1">
      <c r="A431" s="2">
        <v>429</v>
      </c>
      <c r="B431" s="2" t="str">
        <f>"李钖"</f>
        <v>李钖</v>
      </c>
      <c r="C431" s="2" t="s">
        <v>430</v>
      </c>
      <c r="D431" s="2" t="s">
        <v>6</v>
      </c>
    </row>
    <row r="432" spans="1:4" ht="24.75" customHeight="1">
      <c r="A432" s="2">
        <v>430</v>
      </c>
      <c r="B432" s="2" t="str">
        <f>"许绩发"</f>
        <v>许绩发</v>
      </c>
      <c r="C432" s="2" t="s">
        <v>431</v>
      </c>
      <c r="D432" s="2" t="s">
        <v>6</v>
      </c>
    </row>
    <row r="433" spans="1:4" ht="24.75" customHeight="1">
      <c r="A433" s="2">
        <v>431</v>
      </c>
      <c r="B433" s="2" t="str">
        <f>"赵春婧"</f>
        <v>赵春婧</v>
      </c>
      <c r="C433" s="2" t="s">
        <v>432</v>
      </c>
      <c r="D433" s="2" t="s">
        <v>6</v>
      </c>
    </row>
    <row r="434" spans="1:4" ht="24.75" customHeight="1">
      <c r="A434" s="2">
        <v>432</v>
      </c>
      <c r="B434" s="2" t="str">
        <f>"覃明"</f>
        <v>覃明</v>
      </c>
      <c r="C434" s="2" t="s">
        <v>433</v>
      </c>
      <c r="D434" s="2" t="s">
        <v>6</v>
      </c>
    </row>
    <row r="435" spans="1:4" ht="24.75" customHeight="1">
      <c r="A435" s="2">
        <v>433</v>
      </c>
      <c r="B435" s="2" t="str">
        <f>"王选登"</f>
        <v>王选登</v>
      </c>
      <c r="C435" s="2" t="s">
        <v>434</v>
      </c>
      <c r="D435" s="2" t="s">
        <v>6</v>
      </c>
    </row>
    <row r="436" spans="1:4" ht="24.75" customHeight="1">
      <c r="A436" s="2">
        <v>434</v>
      </c>
      <c r="B436" s="2" t="str">
        <f>"周贞莲"</f>
        <v>周贞莲</v>
      </c>
      <c r="C436" s="2" t="s">
        <v>435</v>
      </c>
      <c r="D436" s="2" t="s">
        <v>6</v>
      </c>
    </row>
    <row r="437" spans="1:4" ht="24.75" customHeight="1">
      <c r="A437" s="2">
        <v>435</v>
      </c>
      <c r="B437" s="2" t="str">
        <f>"李晓龙"</f>
        <v>李晓龙</v>
      </c>
      <c r="C437" s="2" t="s">
        <v>436</v>
      </c>
      <c r="D437" s="2" t="s">
        <v>6</v>
      </c>
    </row>
    <row r="438" spans="1:4" ht="24.75" customHeight="1">
      <c r="A438" s="2">
        <v>436</v>
      </c>
      <c r="B438" s="2" t="str">
        <f>"徐蔓菲"</f>
        <v>徐蔓菲</v>
      </c>
      <c r="C438" s="2" t="s">
        <v>437</v>
      </c>
      <c r="D438" s="2" t="s">
        <v>6</v>
      </c>
    </row>
    <row r="439" spans="1:4" ht="24.75" customHeight="1">
      <c r="A439" s="2">
        <v>437</v>
      </c>
      <c r="B439" s="2" t="str">
        <f>"李敏欢"</f>
        <v>李敏欢</v>
      </c>
      <c r="C439" s="2" t="s">
        <v>438</v>
      </c>
      <c r="D439" s="2" t="s">
        <v>6</v>
      </c>
    </row>
    <row r="440" spans="1:4" ht="24.75" customHeight="1">
      <c r="A440" s="2">
        <v>438</v>
      </c>
      <c r="B440" s="2" t="str">
        <f>"关海强"</f>
        <v>关海强</v>
      </c>
      <c r="C440" s="2" t="s">
        <v>439</v>
      </c>
      <c r="D440" s="2" t="s">
        <v>6</v>
      </c>
    </row>
    <row r="441" spans="1:4" ht="24.75" customHeight="1">
      <c r="A441" s="2">
        <v>439</v>
      </c>
      <c r="B441" s="2" t="str">
        <f>"郭教丽"</f>
        <v>郭教丽</v>
      </c>
      <c r="C441" s="2" t="s">
        <v>440</v>
      </c>
      <c r="D441" s="2" t="s">
        <v>6</v>
      </c>
    </row>
    <row r="442" spans="1:4" ht="24.75" customHeight="1">
      <c r="A442" s="2">
        <v>440</v>
      </c>
      <c r="B442" s="2" t="str">
        <f>"李娇玉"</f>
        <v>李娇玉</v>
      </c>
      <c r="C442" s="2" t="s">
        <v>441</v>
      </c>
      <c r="D442" s="2" t="s">
        <v>6</v>
      </c>
    </row>
    <row r="443" spans="1:4" ht="24.75" customHeight="1">
      <c r="A443" s="2">
        <v>441</v>
      </c>
      <c r="B443" s="2" t="str">
        <f>"王海珍"</f>
        <v>王海珍</v>
      </c>
      <c r="C443" s="2" t="s">
        <v>442</v>
      </c>
      <c r="D443" s="2" t="s">
        <v>6</v>
      </c>
    </row>
    <row r="444" spans="1:4" ht="24.75" customHeight="1">
      <c r="A444" s="2">
        <v>442</v>
      </c>
      <c r="B444" s="2" t="str">
        <f>"李经耀"</f>
        <v>李经耀</v>
      </c>
      <c r="C444" s="2" t="s">
        <v>443</v>
      </c>
      <c r="D444" s="2" t="s">
        <v>6</v>
      </c>
    </row>
    <row r="445" spans="1:4" ht="24.75" customHeight="1">
      <c r="A445" s="2">
        <v>443</v>
      </c>
      <c r="B445" s="2" t="str">
        <f>"刘信倪"</f>
        <v>刘信倪</v>
      </c>
      <c r="C445" s="2" t="s">
        <v>444</v>
      </c>
      <c r="D445" s="2" t="s">
        <v>6</v>
      </c>
    </row>
    <row r="446" spans="1:4" ht="24.75" customHeight="1">
      <c r="A446" s="2">
        <v>444</v>
      </c>
      <c r="B446" s="2" t="str">
        <f>"曾繁学"</f>
        <v>曾繁学</v>
      </c>
      <c r="C446" s="2" t="s">
        <v>445</v>
      </c>
      <c r="D446" s="2" t="s">
        <v>6</v>
      </c>
    </row>
    <row r="447" spans="1:4" ht="24.75" customHeight="1">
      <c r="A447" s="2">
        <v>445</v>
      </c>
      <c r="B447" s="2" t="str">
        <f>"王金成"</f>
        <v>王金成</v>
      </c>
      <c r="C447" s="2" t="s">
        <v>446</v>
      </c>
      <c r="D447" s="2" t="s">
        <v>6</v>
      </c>
    </row>
    <row r="448" spans="1:4" ht="24.75" customHeight="1">
      <c r="A448" s="2">
        <v>446</v>
      </c>
      <c r="B448" s="2" t="str">
        <f>"陈彰俊"</f>
        <v>陈彰俊</v>
      </c>
      <c r="C448" s="2" t="s">
        <v>447</v>
      </c>
      <c r="D448" s="2" t="s">
        <v>6</v>
      </c>
    </row>
    <row r="449" spans="1:4" ht="24.75" customHeight="1">
      <c r="A449" s="2">
        <v>447</v>
      </c>
      <c r="B449" s="2" t="str">
        <f>"陈嫱"</f>
        <v>陈嫱</v>
      </c>
      <c r="C449" s="2" t="s">
        <v>448</v>
      </c>
      <c r="D449" s="2" t="s">
        <v>6</v>
      </c>
    </row>
    <row r="450" spans="1:4" ht="24.75" customHeight="1">
      <c r="A450" s="2">
        <v>448</v>
      </c>
      <c r="B450" s="2" t="str">
        <f>"孙如凯"</f>
        <v>孙如凯</v>
      </c>
      <c r="C450" s="2" t="s">
        <v>449</v>
      </c>
      <c r="D450" s="2" t="s">
        <v>6</v>
      </c>
    </row>
    <row r="451" spans="1:4" ht="24.75" customHeight="1">
      <c r="A451" s="2">
        <v>449</v>
      </c>
      <c r="B451" s="2" t="str">
        <f>"王方雷"</f>
        <v>王方雷</v>
      </c>
      <c r="C451" s="2" t="s">
        <v>387</v>
      </c>
      <c r="D451" s="2" t="s">
        <v>6</v>
      </c>
    </row>
    <row r="452" spans="1:4" ht="24.75" customHeight="1">
      <c r="A452" s="2">
        <v>450</v>
      </c>
      <c r="B452" s="2" t="str">
        <f>"陈旖旎"</f>
        <v>陈旖旎</v>
      </c>
      <c r="C452" s="2" t="s">
        <v>450</v>
      </c>
      <c r="D452" s="2" t="s">
        <v>6</v>
      </c>
    </row>
    <row r="453" spans="1:4" ht="24.75" customHeight="1">
      <c r="A453" s="2">
        <v>451</v>
      </c>
      <c r="B453" s="2" t="str">
        <f>"黎达宇"</f>
        <v>黎达宇</v>
      </c>
      <c r="C453" s="2" t="s">
        <v>451</v>
      </c>
      <c r="D453" s="2" t="s">
        <v>6</v>
      </c>
    </row>
    <row r="454" spans="1:4" ht="24.75" customHeight="1">
      <c r="A454" s="2">
        <v>452</v>
      </c>
      <c r="B454" s="2" t="str">
        <f>"纪梅"</f>
        <v>纪梅</v>
      </c>
      <c r="C454" s="2" t="s">
        <v>452</v>
      </c>
      <c r="D454" s="2" t="s">
        <v>6</v>
      </c>
    </row>
    <row r="455" spans="1:4" ht="24.75" customHeight="1">
      <c r="A455" s="2">
        <v>453</v>
      </c>
      <c r="B455" s="2" t="str">
        <f>"黄冠武"</f>
        <v>黄冠武</v>
      </c>
      <c r="C455" s="2" t="s">
        <v>453</v>
      </c>
      <c r="D455" s="2" t="s">
        <v>6</v>
      </c>
    </row>
    <row r="456" spans="1:4" ht="24.75" customHeight="1">
      <c r="A456" s="2">
        <v>454</v>
      </c>
      <c r="B456" s="2" t="str">
        <f>"潘招"</f>
        <v>潘招</v>
      </c>
      <c r="C456" s="2" t="s">
        <v>331</v>
      </c>
      <c r="D456" s="2" t="s">
        <v>6</v>
      </c>
    </row>
    <row r="457" spans="1:4" ht="24.75" customHeight="1">
      <c r="A457" s="2">
        <v>455</v>
      </c>
      <c r="B457" s="2" t="str">
        <f>"李家锋"</f>
        <v>李家锋</v>
      </c>
      <c r="C457" s="2" t="s">
        <v>454</v>
      </c>
      <c r="D457" s="2" t="s">
        <v>6</v>
      </c>
    </row>
    <row r="458" spans="1:4" ht="24.75" customHeight="1">
      <c r="A458" s="2">
        <v>456</v>
      </c>
      <c r="B458" s="2" t="str">
        <f>"冯拂晓"</f>
        <v>冯拂晓</v>
      </c>
      <c r="C458" s="2" t="s">
        <v>455</v>
      </c>
      <c r="D458" s="2" t="s">
        <v>6</v>
      </c>
    </row>
    <row r="459" spans="1:4" ht="24.75" customHeight="1">
      <c r="A459" s="2">
        <v>457</v>
      </c>
      <c r="B459" s="2" t="str">
        <f>"严立渊"</f>
        <v>严立渊</v>
      </c>
      <c r="C459" s="2" t="s">
        <v>456</v>
      </c>
      <c r="D459" s="2" t="s">
        <v>6</v>
      </c>
    </row>
    <row r="460" spans="1:4" ht="24.75" customHeight="1">
      <c r="A460" s="2">
        <v>458</v>
      </c>
      <c r="B460" s="2" t="str">
        <f>"王赐"</f>
        <v>王赐</v>
      </c>
      <c r="C460" s="2" t="s">
        <v>457</v>
      </c>
      <c r="D460" s="2" t="s">
        <v>6</v>
      </c>
    </row>
    <row r="461" spans="1:4" ht="24.75" customHeight="1">
      <c r="A461" s="2">
        <v>459</v>
      </c>
      <c r="B461" s="2" t="str">
        <f>"羊春燕"</f>
        <v>羊春燕</v>
      </c>
      <c r="C461" s="2" t="s">
        <v>458</v>
      </c>
      <c r="D461" s="2" t="s">
        <v>6</v>
      </c>
    </row>
    <row r="462" spans="1:4" ht="24.75" customHeight="1">
      <c r="A462" s="2">
        <v>460</v>
      </c>
      <c r="B462" s="2" t="str">
        <f>"陈孝业"</f>
        <v>陈孝业</v>
      </c>
      <c r="C462" s="2" t="s">
        <v>459</v>
      </c>
      <c r="D462" s="2" t="s">
        <v>6</v>
      </c>
    </row>
    <row r="463" spans="1:4" ht="24.75" customHeight="1">
      <c r="A463" s="2">
        <v>461</v>
      </c>
      <c r="B463" s="2" t="str">
        <f>"黎上贤"</f>
        <v>黎上贤</v>
      </c>
      <c r="C463" s="2" t="s">
        <v>460</v>
      </c>
      <c r="D463" s="2" t="s">
        <v>6</v>
      </c>
    </row>
    <row r="464" spans="1:4" ht="24.75" customHeight="1">
      <c r="A464" s="2">
        <v>462</v>
      </c>
      <c r="B464" s="2" t="str">
        <f>"李正材"</f>
        <v>李正材</v>
      </c>
      <c r="C464" s="2" t="s">
        <v>461</v>
      </c>
      <c r="D464" s="2" t="s">
        <v>6</v>
      </c>
    </row>
    <row r="465" spans="1:4" ht="24.75" customHeight="1">
      <c r="A465" s="2">
        <v>463</v>
      </c>
      <c r="B465" s="2" t="str">
        <f>"施潘靓"</f>
        <v>施潘靓</v>
      </c>
      <c r="C465" s="2" t="s">
        <v>462</v>
      </c>
      <c r="D465" s="2" t="s">
        <v>6</v>
      </c>
    </row>
    <row r="466" spans="1:4" ht="24.75" customHeight="1">
      <c r="A466" s="2">
        <v>464</v>
      </c>
      <c r="B466" s="2" t="str">
        <f>"张爽"</f>
        <v>张爽</v>
      </c>
      <c r="C466" s="2" t="s">
        <v>463</v>
      </c>
      <c r="D466" s="2" t="s">
        <v>6</v>
      </c>
    </row>
    <row r="467" spans="1:4" ht="24.75" customHeight="1">
      <c r="A467" s="2">
        <v>465</v>
      </c>
      <c r="B467" s="2" t="str">
        <f>"韩莉"</f>
        <v>韩莉</v>
      </c>
      <c r="C467" s="2" t="s">
        <v>464</v>
      </c>
      <c r="D467" s="2" t="s">
        <v>6</v>
      </c>
    </row>
    <row r="468" spans="1:4" ht="24.75" customHeight="1">
      <c r="A468" s="2">
        <v>466</v>
      </c>
      <c r="B468" s="2" t="str">
        <f>"李祥军"</f>
        <v>李祥军</v>
      </c>
      <c r="C468" s="2" t="s">
        <v>465</v>
      </c>
      <c r="D468" s="2" t="s">
        <v>6</v>
      </c>
    </row>
    <row r="469" spans="1:4" ht="24.75" customHeight="1">
      <c r="A469" s="2">
        <v>467</v>
      </c>
      <c r="B469" s="2" t="str">
        <f>"何仁伟"</f>
        <v>何仁伟</v>
      </c>
      <c r="C469" s="2" t="s">
        <v>466</v>
      </c>
      <c r="D469" s="2" t="s">
        <v>6</v>
      </c>
    </row>
    <row r="470" spans="1:4" ht="24.75" customHeight="1">
      <c r="A470" s="2">
        <v>468</v>
      </c>
      <c r="B470" s="2" t="str">
        <f>"麦璐璐"</f>
        <v>麦璐璐</v>
      </c>
      <c r="C470" s="2" t="s">
        <v>467</v>
      </c>
      <c r="D470" s="2" t="s">
        <v>6</v>
      </c>
    </row>
    <row r="471" spans="1:4" ht="24.75" customHeight="1">
      <c r="A471" s="2">
        <v>469</v>
      </c>
      <c r="B471" s="2" t="str">
        <f>"邓修超"</f>
        <v>邓修超</v>
      </c>
      <c r="C471" s="2" t="s">
        <v>468</v>
      </c>
      <c r="D471" s="2" t="s">
        <v>6</v>
      </c>
    </row>
    <row r="472" spans="1:4" ht="24.75" customHeight="1">
      <c r="A472" s="2">
        <v>470</v>
      </c>
      <c r="B472" s="2" t="str">
        <f>"彭旭"</f>
        <v>彭旭</v>
      </c>
      <c r="C472" s="2" t="s">
        <v>469</v>
      </c>
      <c r="D472" s="2" t="s">
        <v>6</v>
      </c>
    </row>
    <row r="473" spans="1:4" ht="24.75" customHeight="1">
      <c r="A473" s="2">
        <v>471</v>
      </c>
      <c r="B473" s="2" t="str">
        <f>"陈茹猛"</f>
        <v>陈茹猛</v>
      </c>
      <c r="C473" s="2" t="s">
        <v>470</v>
      </c>
      <c r="D473" s="2" t="s">
        <v>6</v>
      </c>
    </row>
    <row r="474" spans="1:4" ht="24.75" customHeight="1">
      <c r="A474" s="2">
        <v>472</v>
      </c>
      <c r="B474" s="2" t="str">
        <f>"蔡博"</f>
        <v>蔡博</v>
      </c>
      <c r="C474" s="2" t="s">
        <v>471</v>
      </c>
      <c r="D474" s="2" t="s">
        <v>6</v>
      </c>
    </row>
    <row r="475" spans="1:4" ht="24.75" customHeight="1">
      <c r="A475" s="2">
        <v>473</v>
      </c>
      <c r="B475" s="2" t="str">
        <f>"钟宁"</f>
        <v>钟宁</v>
      </c>
      <c r="C475" s="2" t="s">
        <v>472</v>
      </c>
      <c r="D475" s="2" t="s">
        <v>6</v>
      </c>
    </row>
    <row r="476" spans="1:4" ht="24.75" customHeight="1">
      <c r="A476" s="2">
        <v>474</v>
      </c>
      <c r="B476" s="2" t="str">
        <f>"符传明"</f>
        <v>符传明</v>
      </c>
      <c r="C476" s="2" t="s">
        <v>473</v>
      </c>
      <c r="D476" s="2" t="s">
        <v>6</v>
      </c>
    </row>
    <row r="477" spans="1:4" ht="24.75" customHeight="1">
      <c r="A477" s="2">
        <v>475</v>
      </c>
      <c r="B477" s="2" t="str">
        <f>"陈海伦"</f>
        <v>陈海伦</v>
      </c>
      <c r="C477" s="2" t="s">
        <v>474</v>
      </c>
      <c r="D477" s="2" t="s">
        <v>6</v>
      </c>
    </row>
    <row r="478" spans="1:4" ht="24.75" customHeight="1">
      <c r="A478" s="2">
        <v>476</v>
      </c>
      <c r="B478" s="2" t="str">
        <f>"薛蔚芳"</f>
        <v>薛蔚芳</v>
      </c>
      <c r="C478" s="2" t="s">
        <v>475</v>
      </c>
      <c r="D478" s="2" t="s">
        <v>6</v>
      </c>
    </row>
    <row r="479" spans="1:4" ht="24.75" customHeight="1">
      <c r="A479" s="2">
        <v>477</v>
      </c>
      <c r="B479" s="2" t="str">
        <f>"吴钟明"</f>
        <v>吴钟明</v>
      </c>
      <c r="C479" s="2" t="s">
        <v>476</v>
      </c>
      <c r="D479" s="2" t="s">
        <v>6</v>
      </c>
    </row>
    <row r="480" spans="1:4" ht="24.75" customHeight="1">
      <c r="A480" s="2">
        <v>478</v>
      </c>
      <c r="B480" s="2" t="str">
        <f>"陈之岳"</f>
        <v>陈之岳</v>
      </c>
      <c r="C480" s="2" t="s">
        <v>477</v>
      </c>
      <c r="D480" s="2" t="s">
        <v>6</v>
      </c>
    </row>
    <row r="481" spans="1:4" ht="24.75" customHeight="1">
      <c r="A481" s="2">
        <v>479</v>
      </c>
      <c r="B481" s="2" t="str">
        <f>"董怀忠"</f>
        <v>董怀忠</v>
      </c>
      <c r="C481" s="2" t="s">
        <v>478</v>
      </c>
      <c r="D481" s="2" t="s">
        <v>6</v>
      </c>
    </row>
    <row r="482" spans="1:4" ht="24.75" customHeight="1">
      <c r="A482" s="2">
        <v>480</v>
      </c>
      <c r="B482" s="2" t="str">
        <f>"王腾"</f>
        <v>王腾</v>
      </c>
      <c r="C482" s="2" t="s">
        <v>45</v>
      </c>
      <c r="D482" s="2" t="s">
        <v>6</v>
      </c>
    </row>
    <row r="483" spans="1:4" ht="24.75" customHeight="1">
      <c r="A483" s="2">
        <v>481</v>
      </c>
      <c r="B483" s="2" t="str">
        <f>"王飞"</f>
        <v>王飞</v>
      </c>
      <c r="C483" s="2" t="s">
        <v>479</v>
      </c>
      <c r="D483" s="2" t="s">
        <v>6</v>
      </c>
    </row>
    <row r="484" spans="1:4" ht="24.75" customHeight="1">
      <c r="A484" s="2">
        <v>482</v>
      </c>
      <c r="B484" s="2" t="str">
        <f>"陈棣楷"</f>
        <v>陈棣楷</v>
      </c>
      <c r="C484" s="2" t="s">
        <v>480</v>
      </c>
      <c r="D484" s="2" t="s">
        <v>6</v>
      </c>
    </row>
    <row r="485" spans="1:4" ht="24.75" customHeight="1">
      <c r="A485" s="2">
        <v>483</v>
      </c>
      <c r="B485" s="2" t="str">
        <f>"李将安"</f>
        <v>李将安</v>
      </c>
      <c r="C485" s="2" t="s">
        <v>481</v>
      </c>
      <c r="D485" s="2" t="s">
        <v>6</v>
      </c>
    </row>
    <row r="486" spans="1:4" ht="24.75" customHeight="1">
      <c r="A486" s="2">
        <v>484</v>
      </c>
      <c r="B486" s="2" t="str">
        <f>"陈艺文"</f>
        <v>陈艺文</v>
      </c>
      <c r="C486" s="2" t="s">
        <v>482</v>
      </c>
      <c r="D486" s="2" t="s">
        <v>6</v>
      </c>
    </row>
    <row r="487" spans="1:4" ht="24.75" customHeight="1">
      <c r="A487" s="2">
        <v>485</v>
      </c>
      <c r="B487" s="2" t="str">
        <f>"徐济斌"</f>
        <v>徐济斌</v>
      </c>
      <c r="C487" s="2" t="s">
        <v>483</v>
      </c>
      <c r="D487" s="2" t="s">
        <v>6</v>
      </c>
    </row>
    <row r="488" spans="1:4" ht="24.75" customHeight="1">
      <c r="A488" s="2">
        <v>486</v>
      </c>
      <c r="B488" s="2" t="str">
        <f>"王端昱"</f>
        <v>王端昱</v>
      </c>
      <c r="C488" s="2" t="s">
        <v>484</v>
      </c>
      <c r="D488" s="2" t="s">
        <v>6</v>
      </c>
    </row>
    <row r="489" spans="1:4" ht="24.75" customHeight="1">
      <c r="A489" s="2">
        <v>487</v>
      </c>
      <c r="B489" s="2" t="str">
        <f>"陈浩雨"</f>
        <v>陈浩雨</v>
      </c>
      <c r="C489" s="2" t="s">
        <v>485</v>
      </c>
      <c r="D489" s="2" t="s">
        <v>6</v>
      </c>
    </row>
    <row r="490" spans="1:4" ht="24.75" customHeight="1">
      <c r="A490" s="2">
        <v>488</v>
      </c>
      <c r="B490" s="2" t="str">
        <f>"陈春玉"</f>
        <v>陈春玉</v>
      </c>
      <c r="C490" s="2" t="s">
        <v>486</v>
      </c>
      <c r="D490" s="2" t="s">
        <v>6</v>
      </c>
    </row>
    <row r="491" spans="1:4" ht="24.75" customHeight="1">
      <c r="A491" s="2">
        <v>489</v>
      </c>
      <c r="B491" s="2" t="str">
        <f>"吕烈和"</f>
        <v>吕烈和</v>
      </c>
      <c r="C491" s="2" t="s">
        <v>487</v>
      </c>
      <c r="D491" s="2" t="s">
        <v>6</v>
      </c>
    </row>
    <row r="492" spans="1:4" ht="24.75" customHeight="1">
      <c r="A492" s="2">
        <v>490</v>
      </c>
      <c r="B492" s="2" t="str">
        <f>"王可蕊"</f>
        <v>王可蕊</v>
      </c>
      <c r="C492" s="2" t="s">
        <v>488</v>
      </c>
      <c r="D492" s="2" t="s">
        <v>6</v>
      </c>
    </row>
    <row r="493" spans="1:4" ht="24.75" customHeight="1">
      <c r="A493" s="2">
        <v>491</v>
      </c>
      <c r="B493" s="2" t="str">
        <f>"阮红"</f>
        <v>阮红</v>
      </c>
      <c r="C493" s="2" t="s">
        <v>489</v>
      </c>
      <c r="D493" s="2" t="s">
        <v>6</v>
      </c>
    </row>
    <row r="494" spans="1:4" ht="24.75" customHeight="1">
      <c r="A494" s="2">
        <v>492</v>
      </c>
      <c r="B494" s="2" t="str">
        <f>"王康宁"</f>
        <v>王康宁</v>
      </c>
      <c r="C494" s="2" t="s">
        <v>490</v>
      </c>
      <c r="D494" s="2" t="s">
        <v>6</v>
      </c>
    </row>
    <row r="495" spans="1:4" ht="24.75" customHeight="1">
      <c r="A495" s="2">
        <v>493</v>
      </c>
      <c r="B495" s="2" t="str">
        <f>"陈振龙"</f>
        <v>陈振龙</v>
      </c>
      <c r="C495" s="2" t="s">
        <v>491</v>
      </c>
      <c r="D495" s="2" t="s">
        <v>6</v>
      </c>
    </row>
    <row r="496" spans="1:4" ht="24.75" customHeight="1">
      <c r="A496" s="2">
        <v>494</v>
      </c>
      <c r="B496" s="2" t="str">
        <f>"倪嘉余"</f>
        <v>倪嘉余</v>
      </c>
      <c r="C496" s="2" t="s">
        <v>492</v>
      </c>
      <c r="D496" s="2" t="s">
        <v>6</v>
      </c>
    </row>
    <row r="497" spans="1:4" ht="24.75" customHeight="1">
      <c r="A497" s="2">
        <v>495</v>
      </c>
      <c r="B497" s="2" t="str">
        <f>"陈芸"</f>
        <v>陈芸</v>
      </c>
      <c r="C497" s="2" t="s">
        <v>493</v>
      </c>
      <c r="D497" s="2" t="s">
        <v>6</v>
      </c>
    </row>
    <row r="498" spans="1:4" ht="24.75" customHeight="1">
      <c r="A498" s="2">
        <v>496</v>
      </c>
      <c r="B498" s="2" t="str">
        <f>"黄良释"</f>
        <v>黄良释</v>
      </c>
      <c r="C498" s="2" t="s">
        <v>494</v>
      </c>
      <c r="D498" s="2" t="s">
        <v>6</v>
      </c>
    </row>
    <row r="499" spans="1:4" ht="24.75" customHeight="1">
      <c r="A499" s="2">
        <v>497</v>
      </c>
      <c r="B499" s="2" t="str">
        <f>"龚嘉鑫"</f>
        <v>龚嘉鑫</v>
      </c>
      <c r="C499" s="2" t="s">
        <v>495</v>
      </c>
      <c r="D499" s="2" t="s">
        <v>6</v>
      </c>
    </row>
    <row r="500" spans="1:4" ht="24.75" customHeight="1">
      <c r="A500" s="2">
        <v>498</v>
      </c>
      <c r="B500" s="2" t="str">
        <f>"黄慧婷"</f>
        <v>黄慧婷</v>
      </c>
      <c r="C500" s="2" t="s">
        <v>496</v>
      </c>
      <c r="D500" s="2" t="s">
        <v>6</v>
      </c>
    </row>
    <row r="501" spans="1:4" ht="24.75" customHeight="1">
      <c r="A501" s="2">
        <v>499</v>
      </c>
      <c r="B501" s="2" t="str">
        <f>"周益辉"</f>
        <v>周益辉</v>
      </c>
      <c r="C501" s="2" t="s">
        <v>497</v>
      </c>
      <c r="D501" s="2" t="s">
        <v>6</v>
      </c>
    </row>
    <row r="502" spans="1:4" ht="24.75" customHeight="1">
      <c r="A502" s="2">
        <v>500</v>
      </c>
      <c r="B502" s="2" t="str">
        <f>"杨耀翔"</f>
        <v>杨耀翔</v>
      </c>
      <c r="C502" s="2" t="s">
        <v>498</v>
      </c>
      <c r="D502" s="2" t="s">
        <v>6</v>
      </c>
    </row>
    <row r="503" spans="1:4" ht="24.75" customHeight="1">
      <c r="A503" s="2">
        <v>501</v>
      </c>
      <c r="B503" s="2" t="str">
        <f>"孟繁雪"</f>
        <v>孟繁雪</v>
      </c>
      <c r="C503" s="2" t="s">
        <v>499</v>
      </c>
      <c r="D503" s="2" t="s">
        <v>6</v>
      </c>
    </row>
    <row r="504" spans="1:4" ht="24.75" customHeight="1">
      <c r="A504" s="2">
        <v>502</v>
      </c>
      <c r="B504" s="2" t="str">
        <f>"林沣"</f>
        <v>林沣</v>
      </c>
      <c r="C504" s="2" t="s">
        <v>500</v>
      </c>
      <c r="D504" s="2" t="s">
        <v>6</v>
      </c>
    </row>
    <row r="505" spans="1:4" ht="24.75" customHeight="1">
      <c r="A505" s="2">
        <v>503</v>
      </c>
      <c r="B505" s="2" t="str">
        <f>"谢红妹"</f>
        <v>谢红妹</v>
      </c>
      <c r="C505" s="2" t="s">
        <v>501</v>
      </c>
      <c r="D505" s="2" t="s">
        <v>6</v>
      </c>
    </row>
    <row r="506" spans="1:4" ht="24.75" customHeight="1">
      <c r="A506" s="2">
        <v>504</v>
      </c>
      <c r="B506" s="2" t="str">
        <f>"吴淑新"</f>
        <v>吴淑新</v>
      </c>
      <c r="C506" s="2" t="s">
        <v>502</v>
      </c>
      <c r="D506" s="2" t="s">
        <v>6</v>
      </c>
    </row>
    <row r="507" spans="1:4" ht="24.75" customHeight="1">
      <c r="A507" s="2">
        <v>505</v>
      </c>
      <c r="B507" s="2" t="str">
        <f>"林岗"</f>
        <v>林岗</v>
      </c>
      <c r="C507" s="2" t="s">
        <v>503</v>
      </c>
      <c r="D507" s="2" t="s">
        <v>6</v>
      </c>
    </row>
    <row r="508" spans="1:4" ht="24.75" customHeight="1">
      <c r="A508" s="2">
        <v>506</v>
      </c>
      <c r="B508" s="2" t="str">
        <f>"张鲡岩"</f>
        <v>张鲡岩</v>
      </c>
      <c r="C508" s="2" t="s">
        <v>504</v>
      </c>
      <c r="D508" s="2" t="s">
        <v>6</v>
      </c>
    </row>
    <row r="509" spans="1:4" ht="24.75" customHeight="1">
      <c r="A509" s="2">
        <v>507</v>
      </c>
      <c r="B509" s="2" t="str">
        <f>"蔡赞达"</f>
        <v>蔡赞达</v>
      </c>
      <c r="C509" s="2" t="s">
        <v>505</v>
      </c>
      <c r="D509" s="2" t="s">
        <v>6</v>
      </c>
    </row>
    <row r="510" spans="1:4" ht="24.75" customHeight="1">
      <c r="A510" s="2">
        <v>508</v>
      </c>
      <c r="B510" s="2" t="str">
        <f>"郑灵杰"</f>
        <v>郑灵杰</v>
      </c>
      <c r="C510" s="2" t="s">
        <v>506</v>
      </c>
      <c r="D510" s="2" t="s">
        <v>6</v>
      </c>
    </row>
    <row r="511" spans="1:4" ht="24.75" customHeight="1">
      <c r="A511" s="2">
        <v>509</v>
      </c>
      <c r="B511" s="2" t="str">
        <f>"张龙帅"</f>
        <v>张龙帅</v>
      </c>
      <c r="C511" s="2" t="s">
        <v>507</v>
      </c>
      <c r="D511" s="2" t="s">
        <v>6</v>
      </c>
    </row>
    <row r="512" spans="1:4" ht="24.75" customHeight="1">
      <c r="A512" s="2">
        <v>510</v>
      </c>
      <c r="B512" s="2" t="str">
        <f>"欧其章"</f>
        <v>欧其章</v>
      </c>
      <c r="C512" s="2" t="s">
        <v>508</v>
      </c>
      <c r="D512" s="2" t="s">
        <v>6</v>
      </c>
    </row>
    <row r="513" spans="1:4" ht="24.75" customHeight="1">
      <c r="A513" s="2">
        <v>511</v>
      </c>
      <c r="B513" s="2" t="str">
        <f>"肖婷"</f>
        <v>肖婷</v>
      </c>
      <c r="C513" s="2" t="s">
        <v>509</v>
      </c>
      <c r="D513" s="2" t="s">
        <v>6</v>
      </c>
    </row>
    <row r="514" spans="1:4" ht="24.75" customHeight="1">
      <c r="A514" s="2">
        <v>512</v>
      </c>
      <c r="B514" s="2" t="str">
        <f>"张石保"</f>
        <v>张石保</v>
      </c>
      <c r="C514" s="2" t="s">
        <v>510</v>
      </c>
      <c r="D514" s="2" t="s">
        <v>6</v>
      </c>
    </row>
    <row r="515" spans="1:4" ht="24.75" customHeight="1">
      <c r="A515" s="2">
        <v>513</v>
      </c>
      <c r="B515" s="2" t="str">
        <f>"符茵茵"</f>
        <v>符茵茵</v>
      </c>
      <c r="C515" s="2" t="s">
        <v>511</v>
      </c>
      <c r="D515" s="2" t="s">
        <v>6</v>
      </c>
    </row>
    <row r="516" spans="1:4" ht="24.75" customHeight="1">
      <c r="A516" s="2">
        <v>514</v>
      </c>
      <c r="B516" s="2" t="str">
        <f>"李惠紫"</f>
        <v>李惠紫</v>
      </c>
      <c r="C516" s="2" t="s">
        <v>512</v>
      </c>
      <c r="D516" s="2" t="s">
        <v>6</v>
      </c>
    </row>
    <row r="517" spans="1:4" ht="24.75" customHeight="1">
      <c r="A517" s="2">
        <v>515</v>
      </c>
      <c r="B517" s="2" t="str">
        <f>"周辉经"</f>
        <v>周辉经</v>
      </c>
      <c r="C517" s="2" t="s">
        <v>513</v>
      </c>
      <c r="D517" s="2" t="s">
        <v>6</v>
      </c>
    </row>
    <row r="518" spans="1:4" ht="24.75" customHeight="1">
      <c r="A518" s="2">
        <v>516</v>
      </c>
      <c r="B518" s="2" t="str">
        <f>"林少琴"</f>
        <v>林少琴</v>
      </c>
      <c r="C518" s="2" t="s">
        <v>514</v>
      </c>
      <c r="D518" s="2" t="s">
        <v>6</v>
      </c>
    </row>
    <row r="519" spans="1:4" ht="24.75" customHeight="1">
      <c r="A519" s="2">
        <v>517</v>
      </c>
      <c r="B519" s="2" t="str">
        <f>"周志平"</f>
        <v>周志平</v>
      </c>
      <c r="C519" s="2" t="s">
        <v>515</v>
      </c>
      <c r="D519" s="2" t="s">
        <v>6</v>
      </c>
    </row>
    <row r="520" spans="1:4" ht="24.75" customHeight="1">
      <c r="A520" s="2">
        <v>518</v>
      </c>
      <c r="B520" s="2" t="str">
        <f>"王乙媛"</f>
        <v>王乙媛</v>
      </c>
      <c r="C520" s="2" t="s">
        <v>516</v>
      </c>
      <c r="D520" s="2" t="s">
        <v>6</v>
      </c>
    </row>
    <row r="521" spans="1:4" ht="24.75" customHeight="1">
      <c r="A521" s="2">
        <v>519</v>
      </c>
      <c r="B521" s="2" t="str">
        <f>"任静"</f>
        <v>任静</v>
      </c>
      <c r="C521" s="2" t="s">
        <v>517</v>
      </c>
      <c r="D521" s="2" t="s">
        <v>6</v>
      </c>
    </row>
    <row r="522" spans="1:4" ht="24.75" customHeight="1">
      <c r="A522" s="2">
        <v>520</v>
      </c>
      <c r="B522" s="2" t="str">
        <f>"宁智"</f>
        <v>宁智</v>
      </c>
      <c r="C522" s="2" t="s">
        <v>518</v>
      </c>
      <c r="D522" s="2" t="s">
        <v>6</v>
      </c>
    </row>
    <row r="523" spans="1:4" ht="24.75" customHeight="1">
      <c r="A523" s="2">
        <v>521</v>
      </c>
      <c r="B523" s="2" t="str">
        <f>"洪俊"</f>
        <v>洪俊</v>
      </c>
      <c r="C523" s="2" t="s">
        <v>519</v>
      </c>
      <c r="D523" s="2" t="s">
        <v>6</v>
      </c>
    </row>
    <row r="524" spans="1:4" ht="24.75" customHeight="1">
      <c r="A524" s="2">
        <v>522</v>
      </c>
      <c r="B524" s="2" t="str">
        <f>"王秋忠"</f>
        <v>王秋忠</v>
      </c>
      <c r="C524" s="2" t="s">
        <v>520</v>
      </c>
      <c r="D524" s="2" t="s">
        <v>6</v>
      </c>
    </row>
    <row r="525" spans="1:4" ht="24.75" customHeight="1">
      <c r="A525" s="2">
        <v>523</v>
      </c>
      <c r="B525" s="2" t="str">
        <f>"姜奇明"</f>
        <v>姜奇明</v>
      </c>
      <c r="C525" s="2" t="s">
        <v>521</v>
      </c>
      <c r="D525" s="2" t="s">
        <v>6</v>
      </c>
    </row>
    <row r="526" spans="1:4" ht="24.75" customHeight="1">
      <c r="A526" s="2">
        <v>524</v>
      </c>
      <c r="B526" s="2" t="str">
        <f>"李林"</f>
        <v>李林</v>
      </c>
      <c r="C526" s="2" t="s">
        <v>522</v>
      </c>
      <c r="D526" s="2" t="s">
        <v>6</v>
      </c>
    </row>
    <row r="527" spans="1:4" ht="24.75" customHeight="1">
      <c r="A527" s="2">
        <v>525</v>
      </c>
      <c r="B527" s="2" t="str">
        <f>"林洗鹏"</f>
        <v>林洗鹏</v>
      </c>
      <c r="C527" s="2" t="s">
        <v>523</v>
      </c>
      <c r="D527" s="2" t="s">
        <v>6</v>
      </c>
    </row>
    <row r="528" spans="1:4" ht="24.75" customHeight="1">
      <c r="A528" s="2">
        <v>526</v>
      </c>
      <c r="B528" s="2" t="str">
        <f>"王咸程"</f>
        <v>王咸程</v>
      </c>
      <c r="C528" s="2" t="s">
        <v>524</v>
      </c>
      <c r="D528" s="2" t="s">
        <v>6</v>
      </c>
    </row>
    <row r="529" spans="1:4" ht="24.75" customHeight="1">
      <c r="A529" s="2">
        <v>527</v>
      </c>
      <c r="B529" s="2" t="str">
        <f>"杨克浓"</f>
        <v>杨克浓</v>
      </c>
      <c r="C529" s="2" t="s">
        <v>525</v>
      </c>
      <c r="D529" s="2" t="s">
        <v>6</v>
      </c>
    </row>
    <row r="530" spans="1:4" ht="24.75" customHeight="1">
      <c r="A530" s="2">
        <v>528</v>
      </c>
      <c r="B530" s="2" t="str">
        <f>"王辉"</f>
        <v>王辉</v>
      </c>
      <c r="C530" s="2" t="s">
        <v>526</v>
      </c>
      <c r="D530" s="2" t="s">
        <v>6</v>
      </c>
    </row>
    <row r="531" spans="1:4" ht="24.75" customHeight="1">
      <c r="A531" s="2">
        <v>529</v>
      </c>
      <c r="B531" s="2" t="str">
        <f>"黄海燕"</f>
        <v>黄海燕</v>
      </c>
      <c r="C531" s="2" t="s">
        <v>527</v>
      </c>
      <c r="D531" s="2" t="s">
        <v>6</v>
      </c>
    </row>
    <row r="532" spans="1:4" ht="24.75" customHeight="1">
      <c r="A532" s="2">
        <v>530</v>
      </c>
      <c r="B532" s="2" t="str">
        <f>"黄梓"</f>
        <v>黄梓</v>
      </c>
      <c r="C532" s="2" t="s">
        <v>173</v>
      </c>
      <c r="D532" s="2" t="s">
        <v>6</v>
      </c>
    </row>
    <row r="533" spans="1:4" ht="24.75" customHeight="1">
      <c r="A533" s="2">
        <v>531</v>
      </c>
      <c r="B533" s="2" t="str">
        <f>"由来园"</f>
        <v>由来园</v>
      </c>
      <c r="C533" s="2" t="s">
        <v>528</v>
      </c>
      <c r="D533" s="2" t="s">
        <v>6</v>
      </c>
    </row>
    <row r="534" spans="1:4" ht="24.75" customHeight="1">
      <c r="A534" s="2">
        <v>532</v>
      </c>
      <c r="B534" s="2" t="str">
        <f>"陈上丰"</f>
        <v>陈上丰</v>
      </c>
      <c r="C534" s="2" t="s">
        <v>529</v>
      </c>
      <c r="D534" s="2" t="s">
        <v>6</v>
      </c>
    </row>
    <row r="535" spans="1:4" ht="24.75" customHeight="1">
      <c r="A535" s="2">
        <v>533</v>
      </c>
      <c r="B535" s="2" t="str">
        <f>"黄鑫"</f>
        <v>黄鑫</v>
      </c>
      <c r="C535" s="2" t="s">
        <v>530</v>
      </c>
      <c r="D535" s="2" t="s">
        <v>6</v>
      </c>
    </row>
    <row r="536" spans="1:4" ht="24.75" customHeight="1">
      <c r="A536" s="2">
        <v>534</v>
      </c>
      <c r="B536" s="2" t="str">
        <f>"谭渊"</f>
        <v>谭渊</v>
      </c>
      <c r="C536" s="2" t="s">
        <v>531</v>
      </c>
      <c r="D536" s="2" t="s">
        <v>6</v>
      </c>
    </row>
    <row r="537" spans="1:4" ht="24.75" customHeight="1">
      <c r="A537" s="2">
        <v>535</v>
      </c>
      <c r="B537" s="2" t="str">
        <f>"黎传豪"</f>
        <v>黎传豪</v>
      </c>
      <c r="C537" s="2" t="s">
        <v>532</v>
      </c>
      <c r="D537" s="2" t="s">
        <v>6</v>
      </c>
    </row>
    <row r="538" spans="1:4" ht="24.75" customHeight="1">
      <c r="A538" s="2">
        <v>536</v>
      </c>
      <c r="B538" s="2" t="str">
        <f>"陈海霞"</f>
        <v>陈海霞</v>
      </c>
      <c r="C538" s="2" t="s">
        <v>533</v>
      </c>
      <c r="D538" s="2" t="s">
        <v>6</v>
      </c>
    </row>
    <row r="539" spans="1:4" ht="24.75" customHeight="1">
      <c r="A539" s="2">
        <v>537</v>
      </c>
      <c r="B539" s="2" t="str">
        <f>"陈梁"</f>
        <v>陈梁</v>
      </c>
      <c r="C539" s="2" t="s">
        <v>534</v>
      </c>
      <c r="D539" s="2" t="s">
        <v>6</v>
      </c>
    </row>
    <row r="540" spans="1:4" ht="24.75" customHeight="1">
      <c r="A540" s="2">
        <v>538</v>
      </c>
      <c r="B540" s="2" t="str">
        <f>"王斐"</f>
        <v>王斐</v>
      </c>
      <c r="C540" s="2" t="s">
        <v>535</v>
      </c>
      <c r="D540" s="2" t="s">
        <v>6</v>
      </c>
    </row>
    <row r="541" spans="1:4" ht="24.75" customHeight="1">
      <c r="A541" s="2">
        <v>539</v>
      </c>
      <c r="B541" s="2" t="str">
        <f>"黄昌海"</f>
        <v>黄昌海</v>
      </c>
      <c r="C541" s="2" t="s">
        <v>536</v>
      </c>
      <c r="D541" s="2" t="s">
        <v>6</v>
      </c>
    </row>
    <row r="542" spans="1:4" ht="24.75" customHeight="1">
      <c r="A542" s="2">
        <v>540</v>
      </c>
      <c r="B542" s="2" t="str">
        <f>"陈运鹰"</f>
        <v>陈运鹰</v>
      </c>
      <c r="C542" s="2" t="s">
        <v>537</v>
      </c>
      <c r="D542" s="2" t="s">
        <v>6</v>
      </c>
    </row>
    <row r="543" spans="1:4" ht="24.75" customHeight="1">
      <c r="A543" s="2">
        <v>541</v>
      </c>
      <c r="B543" s="2" t="str">
        <f>"李健"</f>
        <v>李健</v>
      </c>
      <c r="C543" s="2" t="s">
        <v>490</v>
      </c>
      <c r="D543" s="2" t="s">
        <v>6</v>
      </c>
    </row>
    <row r="544" spans="1:4" ht="24.75" customHeight="1">
      <c r="A544" s="2">
        <v>542</v>
      </c>
      <c r="B544" s="2" t="str">
        <f>"张美莎"</f>
        <v>张美莎</v>
      </c>
      <c r="C544" s="2" t="s">
        <v>538</v>
      </c>
      <c r="D544" s="2" t="s">
        <v>6</v>
      </c>
    </row>
    <row r="545" spans="1:4" ht="24.75" customHeight="1">
      <c r="A545" s="2">
        <v>543</v>
      </c>
      <c r="B545" s="2" t="str">
        <f>"陈宥霖"</f>
        <v>陈宥霖</v>
      </c>
      <c r="C545" s="2" t="s">
        <v>539</v>
      </c>
      <c r="D545" s="2" t="s">
        <v>6</v>
      </c>
    </row>
    <row r="546" spans="1:4" ht="24.75" customHeight="1">
      <c r="A546" s="2">
        <v>544</v>
      </c>
      <c r="B546" s="2" t="str">
        <f>"符式松"</f>
        <v>符式松</v>
      </c>
      <c r="C546" s="2" t="s">
        <v>540</v>
      </c>
      <c r="D546" s="2" t="s">
        <v>6</v>
      </c>
    </row>
    <row r="547" spans="1:4" ht="24.75" customHeight="1">
      <c r="A547" s="2">
        <v>545</v>
      </c>
      <c r="B547" s="2" t="str">
        <f>"谢秀梦"</f>
        <v>谢秀梦</v>
      </c>
      <c r="C547" s="2" t="s">
        <v>541</v>
      </c>
      <c r="D547" s="2" t="s">
        <v>6</v>
      </c>
    </row>
    <row r="548" spans="1:4" ht="24.75" customHeight="1">
      <c r="A548" s="2">
        <v>546</v>
      </c>
      <c r="B548" s="2" t="str">
        <f>"羊雪妹"</f>
        <v>羊雪妹</v>
      </c>
      <c r="C548" s="2" t="s">
        <v>542</v>
      </c>
      <c r="D548" s="2" t="s">
        <v>6</v>
      </c>
    </row>
    <row r="549" spans="1:4" ht="24.75" customHeight="1">
      <c r="A549" s="2">
        <v>547</v>
      </c>
      <c r="B549" s="2" t="str">
        <f>"吴优"</f>
        <v>吴优</v>
      </c>
      <c r="C549" s="2" t="s">
        <v>543</v>
      </c>
      <c r="D549" s="2" t="s">
        <v>6</v>
      </c>
    </row>
    <row r="550" spans="1:4" ht="24.75" customHeight="1">
      <c r="A550" s="2">
        <v>548</v>
      </c>
      <c r="B550" s="2" t="str">
        <f>"王娜二"</f>
        <v>王娜二</v>
      </c>
      <c r="C550" s="2" t="s">
        <v>544</v>
      </c>
      <c r="D550" s="2" t="s">
        <v>6</v>
      </c>
    </row>
    <row r="551" spans="1:4" ht="24.75" customHeight="1">
      <c r="A551" s="2">
        <v>549</v>
      </c>
      <c r="B551" s="2" t="str">
        <f>"赵飞"</f>
        <v>赵飞</v>
      </c>
      <c r="C551" s="2" t="s">
        <v>545</v>
      </c>
      <c r="D551" s="2" t="s">
        <v>6</v>
      </c>
    </row>
    <row r="552" spans="1:4" ht="24.75" customHeight="1">
      <c r="A552" s="2">
        <v>550</v>
      </c>
      <c r="B552" s="2" t="str">
        <f>"王学统"</f>
        <v>王学统</v>
      </c>
      <c r="C552" s="2" t="s">
        <v>546</v>
      </c>
      <c r="D552" s="2" t="s">
        <v>6</v>
      </c>
    </row>
    <row r="553" spans="1:4" ht="24.75" customHeight="1">
      <c r="A553" s="2">
        <v>551</v>
      </c>
      <c r="B553" s="2" t="str">
        <f>"曾麟"</f>
        <v>曾麟</v>
      </c>
      <c r="C553" s="2" t="s">
        <v>547</v>
      </c>
      <c r="D553" s="2" t="s">
        <v>6</v>
      </c>
    </row>
    <row r="554" spans="1:4" ht="24.75" customHeight="1">
      <c r="A554" s="2">
        <v>552</v>
      </c>
      <c r="B554" s="2" t="str">
        <f>"王妙然"</f>
        <v>王妙然</v>
      </c>
      <c r="C554" s="2" t="s">
        <v>548</v>
      </c>
      <c r="D554" s="2" t="s">
        <v>6</v>
      </c>
    </row>
    <row r="555" spans="1:4" ht="24.75" customHeight="1">
      <c r="A555" s="2">
        <v>553</v>
      </c>
      <c r="B555" s="2" t="str">
        <f>"吴钟伟"</f>
        <v>吴钟伟</v>
      </c>
      <c r="C555" s="2" t="s">
        <v>549</v>
      </c>
      <c r="D555" s="2" t="s">
        <v>6</v>
      </c>
    </row>
    <row r="556" spans="1:4" ht="24.75" customHeight="1">
      <c r="A556" s="2">
        <v>554</v>
      </c>
      <c r="B556" s="2" t="str">
        <f>"林小徐"</f>
        <v>林小徐</v>
      </c>
      <c r="C556" s="2" t="s">
        <v>550</v>
      </c>
      <c r="D556" s="2" t="s">
        <v>6</v>
      </c>
    </row>
    <row r="557" spans="1:4" ht="24.75" customHeight="1">
      <c r="A557" s="2">
        <v>555</v>
      </c>
      <c r="B557" s="2" t="str">
        <f>"陈娇婷"</f>
        <v>陈娇婷</v>
      </c>
      <c r="C557" s="2" t="s">
        <v>551</v>
      </c>
      <c r="D557" s="2" t="s">
        <v>6</v>
      </c>
    </row>
    <row r="558" spans="1:4" ht="24.75" customHeight="1">
      <c r="A558" s="2">
        <v>556</v>
      </c>
      <c r="B558" s="2" t="str">
        <f>"段玉"</f>
        <v>段玉</v>
      </c>
      <c r="C558" s="2" t="s">
        <v>552</v>
      </c>
      <c r="D558" s="2" t="s">
        <v>6</v>
      </c>
    </row>
    <row r="559" spans="1:4" ht="24.75" customHeight="1">
      <c r="A559" s="2">
        <v>557</v>
      </c>
      <c r="B559" s="2" t="str">
        <f>"吴英祥"</f>
        <v>吴英祥</v>
      </c>
      <c r="C559" s="2" t="s">
        <v>162</v>
      </c>
      <c r="D559" s="2" t="s">
        <v>6</v>
      </c>
    </row>
    <row r="560" spans="1:4" ht="24.75" customHeight="1">
      <c r="A560" s="2">
        <v>558</v>
      </c>
      <c r="B560" s="2" t="str">
        <f>"李大育"</f>
        <v>李大育</v>
      </c>
      <c r="C560" s="2" t="s">
        <v>553</v>
      </c>
      <c r="D560" s="2" t="s">
        <v>6</v>
      </c>
    </row>
    <row r="561" spans="1:4" ht="24.75" customHeight="1">
      <c r="A561" s="2">
        <v>559</v>
      </c>
      <c r="B561" s="2" t="str">
        <f>"林宏华"</f>
        <v>林宏华</v>
      </c>
      <c r="C561" s="2" t="s">
        <v>554</v>
      </c>
      <c r="D561" s="2" t="s">
        <v>6</v>
      </c>
    </row>
    <row r="562" spans="1:4" ht="24.75" customHeight="1">
      <c r="A562" s="2">
        <v>560</v>
      </c>
      <c r="B562" s="2" t="str">
        <f>"林艾津"</f>
        <v>林艾津</v>
      </c>
      <c r="C562" s="2" t="s">
        <v>555</v>
      </c>
      <c r="D562" s="2" t="s">
        <v>6</v>
      </c>
    </row>
    <row r="563" spans="1:4" ht="24.75" customHeight="1">
      <c r="A563" s="2">
        <v>561</v>
      </c>
      <c r="B563" s="2" t="str">
        <f>"刘海莹"</f>
        <v>刘海莹</v>
      </c>
      <c r="C563" s="2" t="s">
        <v>556</v>
      </c>
      <c r="D563" s="2" t="s">
        <v>6</v>
      </c>
    </row>
    <row r="564" spans="1:4" ht="24.75" customHeight="1">
      <c r="A564" s="2">
        <v>562</v>
      </c>
      <c r="B564" s="2" t="str">
        <f>"林小驹"</f>
        <v>林小驹</v>
      </c>
      <c r="C564" s="2" t="s">
        <v>557</v>
      </c>
      <c r="D564" s="2" t="s">
        <v>6</v>
      </c>
    </row>
    <row r="565" spans="1:4" ht="24.75" customHeight="1">
      <c r="A565" s="2">
        <v>563</v>
      </c>
      <c r="B565" s="2" t="str">
        <f>"林芳宇"</f>
        <v>林芳宇</v>
      </c>
      <c r="C565" s="2" t="s">
        <v>558</v>
      </c>
      <c r="D565" s="2" t="s">
        <v>6</v>
      </c>
    </row>
    <row r="566" spans="1:4" ht="24.75" customHeight="1">
      <c r="A566" s="2">
        <v>564</v>
      </c>
      <c r="B566" s="2" t="str">
        <f>"林雪曼"</f>
        <v>林雪曼</v>
      </c>
      <c r="C566" s="2" t="s">
        <v>559</v>
      </c>
      <c r="D566" s="2" t="s">
        <v>6</v>
      </c>
    </row>
    <row r="567" spans="1:4" ht="24.75" customHeight="1">
      <c r="A567" s="2">
        <v>565</v>
      </c>
      <c r="B567" s="2" t="str">
        <f>"钟海康"</f>
        <v>钟海康</v>
      </c>
      <c r="C567" s="2" t="s">
        <v>560</v>
      </c>
      <c r="D567" s="2" t="s">
        <v>6</v>
      </c>
    </row>
    <row r="568" spans="1:4" ht="24.75" customHeight="1">
      <c r="A568" s="2">
        <v>566</v>
      </c>
      <c r="B568" s="2" t="str">
        <f>"李实壮"</f>
        <v>李实壮</v>
      </c>
      <c r="C568" s="2" t="s">
        <v>561</v>
      </c>
      <c r="D568" s="2" t="s">
        <v>6</v>
      </c>
    </row>
    <row r="569" spans="1:4" ht="24.75" customHeight="1">
      <c r="A569" s="2">
        <v>567</v>
      </c>
      <c r="B569" s="2" t="str">
        <f>"莫安立"</f>
        <v>莫安立</v>
      </c>
      <c r="C569" s="2" t="s">
        <v>562</v>
      </c>
      <c r="D569" s="2" t="s">
        <v>6</v>
      </c>
    </row>
    <row r="570" spans="1:4" ht="24.75" customHeight="1">
      <c r="A570" s="2">
        <v>568</v>
      </c>
      <c r="B570" s="2" t="str">
        <f>"洪少东"</f>
        <v>洪少东</v>
      </c>
      <c r="C570" s="2" t="s">
        <v>563</v>
      </c>
      <c r="D570" s="2" t="s">
        <v>6</v>
      </c>
    </row>
    <row r="571" spans="1:4" ht="24.75" customHeight="1">
      <c r="A571" s="2">
        <v>569</v>
      </c>
      <c r="B571" s="2" t="str">
        <f>"吴娟"</f>
        <v>吴娟</v>
      </c>
      <c r="C571" s="2" t="s">
        <v>564</v>
      </c>
      <c r="D571" s="2" t="s">
        <v>6</v>
      </c>
    </row>
    <row r="572" spans="1:4" ht="24.75" customHeight="1">
      <c r="A572" s="2">
        <v>570</v>
      </c>
      <c r="B572" s="2" t="str">
        <f>"吴多辉"</f>
        <v>吴多辉</v>
      </c>
      <c r="C572" s="2" t="s">
        <v>565</v>
      </c>
      <c r="D572" s="2" t="s">
        <v>6</v>
      </c>
    </row>
    <row r="573" spans="1:4" ht="24.75" customHeight="1">
      <c r="A573" s="2">
        <v>571</v>
      </c>
      <c r="B573" s="2" t="str">
        <f>"颜献银"</f>
        <v>颜献银</v>
      </c>
      <c r="C573" s="2" t="s">
        <v>566</v>
      </c>
      <c r="D573" s="2" t="s">
        <v>6</v>
      </c>
    </row>
    <row r="574" spans="1:4" ht="24.75" customHeight="1">
      <c r="A574" s="2">
        <v>572</v>
      </c>
      <c r="B574" s="2" t="str">
        <f>"陈雨"</f>
        <v>陈雨</v>
      </c>
      <c r="C574" s="2" t="s">
        <v>567</v>
      </c>
      <c r="D574" s="2" t="s">
        <v>6</v>
      </c>
    </row>
    <row r="575" spans="1:4" ht="24.75" customHeight="1">
      <c r="A575" s="2">
        <v>573</v>
      </c>
      <c r="B575" s="2" t="str">
        <f>"黄艳"</f>
        <v>黄艳</v>
      </c>
      <c r="C575" s="2" t="s">
        <v>568</v>
      </c>
      <c r="D575" s="2" t="s">
        <v>6</v>
      </c>
    </row>
    <row r="576" spans="1:4" ht="24.75" customHeight="1">
      <c r="A576" s="2">
        <v>574</v>
      </c>
      <c r="B576" s="2" t="str">
        <f>"梁崇保"</f>
        <v>梁崇保</v>
      </c>
      <c r="C576" s="2" t="s">
        <v>569</v>
      </c>
      <c r="D576" s="2" t="s">
        <v>6</v>
      </c>
    </row>
    <row r="577" spans="1:4" ht="24.75" customHeight="1">
      <c r="A577" s="2">
        <v>575</v>
      </c>
      <c r="B577" s="2" t="str">
        <f>"周清梅"</f>
        <v>周清梅</v>
      </c>
      <c r="C577" s="2" t="s">
        <v>570</v>
      </c>
      <c r="D577" s="2" t="s">
        <v>6</v>
      </c>
    </row>
    <row r="578" spans="1:4" ht="24.75" customHeight="1">
      <c r="A578" s="2">
        <v>576</v>
      </c>
      <c r="B578" s="2" t="str">
        <f>"苏俊"</f>
        <v>苏俊</v>
      </c>
      <c r="C578" s="2" t="s">
        <v>571</v>
      </c>
      <c r="D578" s="2" t="s">
        <v>6</v>
      </c>
    </row>
    <row r="579" spans="1:4" ht="24.75" customHeight="1">
      <c r="A579" s="2">
        <v>577</v>
      </c>
      <c r="B579" s="2" t="str">
        <f>"邢福祯"</f>
        <v>邢福祯</v>
      </c>
      <c r="C579" s="2" t="s">
        <v>572</v>
      </c>
      <c r="D579" s="2" t="s">
        <v>6</v>
      </c>
    </row>
    <row r="580" spans="1:4" ht="24.75" customHeight="1">
      <c r="A580" s="2">
        <v>578</v>
      </c>
      <c r="B580" s="2" t="str">
        <f>"符其再"</f>
        <v>符其再</v>
      </c>
      <c r="C580" s="2" t="s">
        <v>573</v>
      </c>
      <c r="D580" s="2" t="s">
        <v>6</v>
      </c>
    </row>
    <row r="581" spans="1:4" ht="24.75" customHeight="1">
      <c r="A581" s="2">
        <v>579</v>
      </c>
      <c r="B581" s="2" t="str">
        <f>"吴坤庚"</f>
        <v>吴坤庚</v>
      </c>
      <c r="C581" s="2" t="s">
        <v>379</v>
      </c>
      <c r="D581" s="2" t="s">
        <v>6</v>
      </c>
    </row>
    <row r="582" spans="1:4" ht="24.75" customHeight="1">
      <c r="A582" s="2">
        <v>580</v>
      </c>
      <c r="B582" s="2" t="str">
        <f>"黄斐雅"</f>
        <v>黄斐雅</v>
      </c>
      <c r="C582" s="2" t="s">
        <v>574</v>
      </c>
      <c r="D582" s="2" t="s">
        <v>6</v>
      </c>
    </row>
    <row r="583" spans="1:4" ht="24.75" customHeight="1">
      <c r="A583" s="2">
        <v>581</v>
      </c>
      <c r="B583" s="2" t="str">
        <f>"杨承岷"</f>
        <v>杨承岷</v>
      </c>
      <c r="C583" s="2" t="s">
        <v>575</v>
      </c>
      <c r="D583" s="2" t="s">
        <v>6</v>
      </c>
    </row>
    <row r="584" spans="1:4" ht="24.75" customHeight="1">
      <c r="A584" s="2">
        <v>582</v>
      </c>
      <c r="B584" s="2" t="str">
        <f>"李冕豪"</f>
        <v>李冕豪</v>
      </c>
      <c r="C584" s="2" t="s">
        <v>576</v>
      </c>
      <c r="D584" s="2" t="s">
        <v>6</v>
      </c>
    </row>
    <row r="585" spans="1:4" ht="24.75" customHeight="1">
      <c r="A585" s="2">
        <v>583</v>
      </c>
      <c r="B585" s="2" t="str">
        <f>"陈威"</f>
        <v>陈威</v>
      </c>
      <c r="C585" s="2" t="s">
        <v>577</v>
      </c>
      <c r="D585" s="2" t="s">
        <v>6</v>
      </c>
    </row>
    <row r="586" spans="1:4" ht="24.75" customHeight="1">
      <c r="A586" s="2">
        <v>584</v>
      </c>
      <c r="B586" s="2" t="str">
        <f>"黄菲婷"</f>
        <v>黄菲婷</v>
      </c>
      <c r="C586" s="2" t="s">
        <v>578</v>
      </c>
      <c r="D586" s="2" t="s">
        <v>6</v>
      </c>
    </row>
    <row r="587" spans="1:4" ht="24.75" customHeight="1">
      <c r="A587" s="2">
        <v>585</v>
      </c>
      <c r="B587" s="2" t="str">
        <f>"任洪林"</f>
        <v>任洪林</v>
      </c>
      <c r="C587" s="2" t="s">
        <v>579</v>
      </c>
      <c r="D587" s="2" t="s">
        <v>6</v>
      </c>
    </row>
    <row r="588" spans="1:4" ht="24.75" customHeight="1">
      <c r="A588" s="2">
        <v>586</v>
      </c>
      <c r="B588" s="2" t="str">
        <f>"陈奕港"</f>
        <v>陈奕港</v>
      </c>
      <c r="C588" s="2" t="s">
        <v>580</v>
      </c>
      <c r="D588" s="2" t="s">
        <v>6</v>
      </c>
    </row>
    <row r="589" spans="1:4" ht="24.75" customHeight="1">
      <c r="A589" s="2">
        <v>587</v>
      </c>
      <c r="B589" s="2" t="str">
        <f>"廖燕娇"</f>
        <v>廖燕娇</v>
      </c>
      <c r="C589" s="2" t="s">
        <v>581</v>
      </c>
      <c r="D589" s="2" t="s">
        <v>6</v>
      </c>
    </row>
    <row r="590" spans="1:4" ht="24.75" customHeight="1">
      <c r="A590" s="2">
        <v>588</v>
      </c>
      <c r="B590" s="2" t="str">
        <f>"刘翱宇"</f>
        <v>刘翱宇</v>
      </c>
      <c r="C590" s="2" t="s">
        <v>582</v>
      </c>
      <c r="D590" s="2" t="s">
        <v>6</v>
      </c>
    </row>
    <row r="591" spans="1:4" ht="24.75" customHeight="1">
      <c r="A591" s="2">
        <v>589</v>
      </c>
      <c r="B591" s="2" t="str">
        <f>"丁群"</f>
        <v>丁群</v>
      </c>
      <c r="C591" s="2" t="s">
        <v>583</v>
      </c>
      <c r="D591" s="2" t="s">
        <v>6</v>
      </c>
    </row>
    <row r="592" spans="1:4" ht="24.75" customHeight="1">
      <c r="A592" s="2">
        <v>590</v>
      </c>
      <c r="B592" s="2" t="str">
        <f>"祁新辉"</f>
        <v>祁新辉</v>
      </c>
      <c r="C592" s="2" t="s">
        <v>584</v>
      </c>
      <c r="D592" s="2" t="s">
        <v>6</v>
      </c>
    </row>
    <row r="593" spans="1:4" ht="24.75" customHeight="1">
      <c r="A593" s="2">
        <v>591</v>
      </c>
      <c r="B593" s="2" t="str">
        <f>"周志凯"</f>
        <v>周志凯</v>
      </c>
      <c r="C593" s="2" t="s">
        <v>585</v>
      </c>
      <c r="D593" s="2" t="s">
        <v>6</v>
      </c>
    </row>
    <row r="594" spans="1:4" ht="24.75" customHeight="1">
      <c r="A594" s="2">
        <v>592</v>
      </c>
      <c r="B594" s="2" t="str">
        <f>"冯行祥"</f>
        <v>冯行祥</v>
      </c>
      <c r="C594" s="2" t="s">
        <v>586</v>
      </c>
      <c r="D594" s="2" t="s">
        <v>6</v>
      </c>
    </row>
    <row r="595" spans="1:4" ht="24.75" customHeight="1">
      <c r="A595" s="2">
        <v>593</v>
      </c>
      <c r="B595" s="2" t="str">
        <f>"文爽"</f>
        <v>文爽</v>
      </c>
      <c r="C595" s="2" t="s">
        <v>587</v>
      </c>
      <c r="D595" s="2" t="s">
        <v>6</v>
      </c>
    </row>
    <row r="596" spans="1:4" ht="24.75" customHeight="1">
      <c r="A596" s="2">
        <v>594</v>
      </c>
      <c r="B596" s="2" t="str">
        <f>"梁思益"</f>
        <v>梁思益</v>
      </c>
      <c r="C596" s="2" t="s">
        <v>588</v>
      </c>
      <c r="D596" s="2" t="s">
        <v>6</v>
      </c>
    </row>
    <row r="597" spans="1:4" ht="24.75" customHeight="1">
      <c r="A597" s="2">
        <v>595</v>
      </c>
      <c r="B597" s="2" t="str">
        <f>"吴毓程"</f>
        <v>吴毓程</v>
      </c>
      <c r="C597" s="2" t="s">
        <v>589</v>
      </c>
      <c r="D597" s="2" t="s">
        <v>6</v>
      </c>
    </row>
    <row r="598" spans="1:4" ht="24.75" customHeight="1">
      <c r="A598" s="2">
        <v>596</v>
      </c>
      <c r="B598" s="2" t="str">
        <f>"姚凤"</f>
        <v>姚凤</v>
      </c>
      <c r="C598" s="2" t="s">
        <v>590</v>
      </c>
      <c r="D598" s="2" t="s">
        <v>6</v>
      </c>
    </row>
    <row r="599" spans="1:4" ht="24.75" customHeight="1">
      <c r="A599" s="2">
        <v>597</v>
      </c>
      <c r="B599" s="2" t="str">
        <f>"汤宝怡"</f>
        <v>汤宝怡</v>
      </c>
      <c r="C599" s="2" t="s">
        <v>591</v>
      </c>
      <c r="D599" s="2" t="s">
        <v>6</v>
      </c>
    </row>
    <row r="600" spans="1:4" ht="24.75" customHeight="1">
      <c r="A600" s="2">
        <v>598</v>
      </c>
      <c r="B600" s="2" t="str">
        <f>"张岭誉"</f>
        <v>张岭誉</v>
      </c>
      <c r="C600" s="2" t="s">
        <v>592</v>
      </c>
      <c r="D600" s="2" t="s">
        <v>6</v>
      </c>
    </row>
    <row r="601" spans="1:4" ht="24.75" customHeight="1">
      <c r="A601" s="2">
        <v>599</v>
      </c>
      <c r="B601" s="2" t="str">
        <f>"陈月凤"</f>
        <v>陈月凤</v>
      </c>
      <c r="C601" s="2" t="s">
        <v>593</v>
      </c>
      <c r="D601" s="2" t="s">
        <v>6</v>
      </c>
    </row>
    <row r="602" spans="1:4" ht="24.75" customHeight="1">
      <c r="A602" s="2">
        <v>600</v>
      </c>
      <c r="B602" s="2" t="str">
        <f>"梁丽群"</f>
        <v>梁丽群</v>
      </c>
      <c r="C602" s="2" t="s">
        <v>594</v>
      </c>
      <c r="D602" s="2" t="s">
        <v>6</v>
      </c>
    </row>
    <row r="603" spans="1:4" ht="24.75" customHeight="1">
      <c r="A603" s="2">
        <v>601</v>
      </c>
      <c r="B603" s="2" t="str">
        <f>"吴管任"</f>
        <v>吴管任</v>
      </c>
      <c r="C603" s="2" t="s">
        <v>595</v>
      </c>
      <c r="D603" s="2" t="s">
        <v>6</v>
      </c>
    </row>
    <row r="604" spans="1:4" ht="24.75" customHeight="1">
      <c r="A604" s="2">
        <v>602</v>
      </c>
      <c r="B604" s="2" t="str">
        <f>"吉训策"</f>
        <v>吉训策</v>
      </c>
      <c r="C604" s="2" t="s">
        <v>596</v>
      </c>
      <c r="D604" s="2" t="s">
        <v>6</v>
      </c>
    </row>
    <row r="605" spans="1:4" ht="24.75" customHeight="1">
      <c r="A605" s="2">
        <v>603</v>
      </c>
      <c r="B605" s="2" t="str">
        <f>"杜春娜"</f>
        <v>杜春娜</v>
      </c>
      <c r="C605" s="2" t="s">
        <v>597</v>
      </c>
      <c r="D605" s="2" t="s">
        <v>6</v>
      </c>
    </row>
    <row r="606" spans="1:4" ht="24.75" customHeight="1">
      <c r="A606" s="2">
        <v>604</v>
      </c>
      <c r="B606" s="2" t="str">
        <f>"林洪康"</f>
        <v>林洪康</v>
      </c>
      <c r="C606" s="2" t="s">
        <v>598</v>
      </c>
      <c r="D606" s="2" t="s">
        <v>6</v>
      </c>
    </row>
    <row r="607" spans="1:4" ht="24.75" customHeight="1">
      <c r="A607" s="2">
        <v>605</v>
      </c>
      <c r="B607" s="2" t="str">
        <f>"苏华相"</f>
        <v>苏华相</v>
      </c>
      <c r="C607" s="2" t="s">
        <v>599</v>
      </c>
      <c r="D607" s="2" t="s">
        <v>6</v>
      </c>
    </row>
    <row r="608" spans="1:4" ht="24.75" customHeight="1">
      <c r="A608" s="2">
        <v>606</v>
      </c>
      <c r="B608" s="2" t="str">
        <f>"陈俊求"</f>
        <v>陈俊求</v>
      </c>
      <c r="C608" s="2" t="s">
        <v>600</v>
      </c>
      <c r="D608" s="2" t="s">
        <v>6</v>
      </c>
    </row>
    <row r="609" spans="1:4" ht="24.75" customHeight="1">
      <c r="A609" s="2">
        <v>607</v>
      </c>
      <c r="B609" s="2" t="str">
        <f>"吴际"</f>
        <v>吴际</v>
      </c>
      <c r="C609" s="2" t="s">
        <v>601</v>
      </c>
      <c r="D609" s="2" t="s">
        <v>6</v>
      </c>
    </row>
    <row r="610" spans="1:4" ht="24.75" customHeight="1">
      <c r="A610" s="2">
        <v>608</v>
      </c>
      <c r="B610" s="2" t="str">
        <f>"林吉蓉"</f>
        <v>林吉蓉</v>
      </c>
      <c r="C610" s="2" t="s">
        <v>602</v>
      </c>
      <c r="D610" s="2" t="s">
        <v>6</v>
      </c>
    </row>
    <row r="611" spans="1:4" ht="24.75" customHeight="1">
      <c r="A611" s="2">
        <v>609</v>
      </c>
      <c r="B611" s="2" t="str">
        <f>"黄健娴"</f>
        <v>黄健娴</v>
      </c>
      <c r="C611" s="2" t="s">
        <v>603</v>
      </c>
      <c r="D611" s="2" t="s">
        <v>6</v>
      </c>
    </row>
    <row r="612" spans="1:4" ht="24.75" customHeight="1">
      <c r="A612" s="2">
        <v>610</v>
      </c>
      <c r="B612" s="2" t="str">
        <f>"罗宁尹"</f>
        <v>罗宁尹</v>
      </c>
      <c r="C612" s="2" t="s">
        <v>604</v>
      </c>
      <c r="D612" s="2" t="s">
        <v>6</v>
      </c>
    </row>
    <row r="613" spans="1:4" ht="24.75" customHeight="1">
      <c r="A613" s="2">
        <v>611</v>
      </c>
      <c r="B613" s="2" t="str">
        <f>"符哲泰"</f>
        <v>符哲泰</v>
      </c>
      <c r="C613" s="2" t="s">
        <v>605</v>
      </c>
      <c r="D613" s="2" t="s">
        <v>6</v>
      </c>
    </row>
    <row r="614" spans="1:4" ht="24.75" customHeight="1">
      <c r="A614" s="2">
        <v>612</v>
      </c>
      <c r="B614" s="2" t="str">
        <f>"李星海"</f>
        <v>李星海</v>
      </c>
      <c r="C614" s="2" t="s">
        <v>606</v>
      </c>
      <c r="D614" s="2" t="s">
        <v>6</v>
      </c>
    </row>
    <row r="615" spans="1:4" ht="24.75" customHeight="1">
      <c r="A615" s="2">
        <v>613</v>
      </c>
      <c r="B615" s="2" t="str">
        <f>"唐春意"</f>
        <v>唐春意</v>
      </c>
      <c r="C615" s="2" t="s">
        <v>607</v>
      </c>
      <c r="D615" s="2" t="s">
        <v>6</v>
      </c>
    </row>
    <row r="616" spans="1:4" ht="24.75" customHeight="1">
      <c r="A616" s="2">
        <v>614</v>
      </c>
      <c r="B616" s="2" t="str">
        <f>"梁知皇"</f>
        <v>梁知皇</v>
      </c>
      <c r="C616" s="2" t="s">
        <v>608</v>
      </c>
      <c r="D616" s="2" t="s">
        <v>6</v>
      </c>
    </row>
    <row r="617" spans="1:4" ht="24.75" customHeight="1">
      <c r="A617" s="2">
        <v>615</v>
      </c>
      <c r="B617" s="2" t="str">
        <f>"林泽源"</f>
        <v>林泽源</v>
      </c>
      <c r="C617" s="2" t="s">
        <v>609</v>
      </c>
      <c r="D617" s="2" t="s">
        <v>6</v>
      </c>
    </row>
    <row r="618" spans="1:4" ht="24.75" customHeight="1">
      <c r="A618" s="2">
        <v>616</v>
      </c>
      <c r="B618" s="2" t="str">
        <f>"许玉琴"</f>
        <v>许玉琴</v>
      </c>
      <c r="C618" s="2" t="s">
        <v>610</v>
      </c>
      <c r="D618" s="2" t="s">
        <v>6</v>
      </c>
    </row>
    <row r="619" spans="1:4" ht="24.75" customHeight="1">
      <c r="A619" s="2">
        <v>617</v>
      </c>
      <c r="B619" s="2" t="str">
        <f>"邢金媛"</f>
        <v>邢金媛</v>
      </c>
      <c r="C619" s="2" t="s">
        <v>611</v>
      </c>
      <c r="D619" s="2" t="s">
        <v>6</v>
      </c>
    </row>
    <row r="620" spans="1:4" ht="24.75" customHeight="1">
      <c r="A620" s="2">
        <v>618</v>
      </c>
      <c r="B620" s="2" t="str">
        <f>"高琪"</f>
        <v>高琪</v>
      </c>
      <c r="C620" s="2" t="s">
        <v>612</v>
      </c>
      <c r="D620" s="2" t="s">
        <v>6</v>
      </c>
    </row>
    <row r="621" spans="1:4" ht="24.75" customHeight="1">
      <c r="A621" s="2">
        <v>619</v>
      </c>
      <c r="B621" s="2" t="str">
        <f>"王泽消"</f>
        <v>王泽消</v>
      </c>
      <c r="C621" s="2" t="s">
        <v>330</v>
      </c>
      <c r="D621" s="2" t="s">
        <v>6</v>
      </c>
    </row>
    <row r="622" spans="1:4" ht="24.75" customHeight="1">
      <c r="A622" s="2">
        <v>620</v>
      </c>
      <c r="B622" s="2" t="str">
        <f>"林之瑜"</f>
        <v>林之瑜</v>
      </c>
      <c r="C622" s="2" t="s">
        <v>613</v>
      </c>
      <c r="D622" s="2" t="s">
        <v>6</v>
      </c>
    </row>
    <row r="623" spans="1:4" ht="24.75" customHeight="1">
      <c r="A623" s="2">
        <v>621</v>
      </c>
      <c r="B623" s="2" t="str">
        <f>"王壮坤"</f>
        <v>王壮坤</v>
      </c>
      <c r="C623" s="2" t="s">
        <v>614</v>
      </c>
      <c r="D623" s="2" t="s">
        <v>6</v>
      </c>
    </row>
    <row r="624" spans="1:4" ht="24.75" customHeight="1">
      <c r="A624" s="2">
        <v>622</v>
      </c>
      <c r="B624" s="2" t="str">
        <f>"胡正汝"</f>
        <v>胡正汝</v>
      </c>
      <c r="C624" s="2" t="s">
        <v>615</v>
      </c>
      <c r="D624" s="2" t="s">
        <v>6</v>
      </c>
    </row>
    <row r="625" spans="1:4" ht="24.75" customHeight="1">
      <c r="A625" s="2">
        <v>623</v>
      </c>
      <c r="B625" s="2" t="str">
        <f>"王梓"</f>
        <v>王梓</v>
      </c>
      <c r="C625" s="2" t="s">
        <v>616</v>
      </c>
      <c r="D625" s="2" t="s">
        <v>6</v>
      </c>
    </row>
    <row r="626" spans="1:4" ht="24.75" customHeight="1">
      <c r="A626" s="2">
        <v>624</v>
      </c>
      <c r="B626" s="2" t="str">
        <f>"陈小宝"</f>
        <v>陈小宝</v>
      </c>
      <c r="C626" s="2" t="s">
        <v>254</v>
      </c>
      <c r="D626" s="2" t="s">
        <v>6</v>
      </c>
    </row>
    <row r="627" spans="1:4" ht="24.75" customHeight="1">
      <c r="A627" s="2">
        <v>625</v>
      </c>
      <c r="B627" s="2" t="str">
        <f>"李文多"</f>
        <v>李文多</v>
      </c>
      <c r="C627" s="2" t="s">
        <v>617</v>
      </c>
      <c r="D627" s="2" t="s">
        <v>6</v>
      </c>
    </row>
    <row r="628" spans="1:4" ht="24.75" customHeight="1">
      <c r="A628" s="2">
        <v>626</v>
      </c>
      <c r="B628" s="2" t="str">
        <f>"刘美甘"</f>
        <v>刘美甘</v>
      </c>
      <c r="C628" s="2" t="s">
        <v>618</v>
      </c>
      <c r="D628" s="2" t="s">
        <v>6</v>
      </c>
    </row>
    <row r="629" spans="1:4" ht="24.75" customHeight="1">
      <c r="A629" s="2">
        <v>627</v>
      </c>
      <c r="B629" s="2" t="str">
        <f>"苏丹阳"</f>
        <v>苏丹阳</v>
      </c>
      <c r="C629" s="2" t="s">
        <v>619</v>
      </c>
      <c r="D629" s="2" t="s">
        <v>6</v>
      </c>
    </row>
    <row r="630" spans="1:4" ht="24.75" customHeight="1">
      <c r="A630" s="2">
        <v>628</v>
      </c>
      <c r="B630" s="2" t="str">
        <f>"吴坤权"</f>
        <v>吴坤权</v>
      </c>
      <c r="C630" s="2" t="s">
        <v>620</v>
      </c>
      <c r="D630" s="2" t="s">
        <v>6</v>
      </c>
    </row>
    <row r="631" spans="1:4" ht="24.75" customHeight="1">
      <c r="A631" s="2">
        <v>629</v>
      </c>
      <c r="B631" s="2" t="str">
        <f>"钟梁"</f>
        <v>钟梁</v>
      </c>
      <c r="C631" s="2" t="s">
        <v>621</v>
      </c>
      <c r="D631" s="2" t="s">
        <v>6</v>
      </c>
    </row>
    <row r="632" spans="1:4" ht="24.75" customHeight="1">
      <c r="A632" s="2">
        <v>630</v>
      </c>
      <c r="B632" s="2" t="str">
        <f>"吴维娇"</f>
        <v>吴维娇</v>
      </c>
      <c r="C632" s="2" t="s">
        <v>622</v>
      </c>
      <c r="D632" s="2" t="s">
        <v>6</v>
      </c>
    </row>
    <row r="633" spans="1:4" ht="24.75" customHeight="1">
      <c r="A633" s="2">
        <v>631</v>
      </c>
      <c r="B633" s="2" t="str">
        <f>"李金"</f>
        <v>李金</v>
      </c>
      <c r="C633" s="2" t="s">
        <v>623</v>
      </c>
      <c r="D633" s="2" t="s">
        <v>6</v>
      </c>
    </row>
    <row r="634" spans="1:4" ht="24.75" customHeight="1">
      <c r="A634" s="2">
        <v>632</v>
      </c>
      <c r="B634" s="2" t="str">
        <f>"林子茵"</f>
        <v>林子茵</v>
      </c>
      <c r="C634" s="2" t="s">
        <v>624</v>
      </c>
      <c r="D634" s="2" t="s">
        <v>6</v>
      </c>
    </row>
    <row r="635" spans="1:4" ht="24.75" customHeight="1">
      <c r="A635" s="2">
        <v>633</v>
      </c>
      <c r="B635" s="2" t="str">
        <f>"郑同政"</f>
        <v>郑同政</v>
      </c>
      <c r="C635" s="2" t="s">
        <v>625</v>
      </c>
      <c r="D635" s="2" t="s">
        <v>6</v>
      </c>
    </row>
    <row r="636" spans="1:4" ht="24.75" customHeight="1">
      <c r="A636" s="2">
        <v>634</v>
      </c>
      <c r="B636" s="2" t="str">
        <f>"杨来浩"</f>
        <v>杨来浩</v>
      </c>
      <c r="C636" s="2" t="s">
        <v>626</v>
      </c>
      <c r="D636" s="2" t="s">
        <v>6</v>
      </c>
    </row>
    <row r="637" spans="1:4" ht="24.75" customHeight="1">
      <c r="A637" s="2">
        <v>635</v>
      </c>
      <c r="B637" s="2" t="str">
        <f>"王会全"</f>
        <v>王会全</v>
      </c>
      <c r="C637" s="2" t="s">
        <v>627</v>
      </c>
      <c r="D637" s="2" t="s">
        <v>6</v>
      </c>
    </row>
    <row r="638" spans="1:4" ht="24.75" customHeight="1">
      <c r="A638" s="2">
        <v>636</v>
      </c>
      <c r="B638" s="2" t="str">
        <f>"林韧"</f>
        <v>林韧</v>
      </c>
      <c r="C638" s="2" t="s">
        <v>628</v>
      </c>
      <c r="D638" s="2" t="s">
        <v>6</v>
      </c>
    </row>
    <row r="639" spans="1:4" ht="24.75" customHeight="1">
      <c r="A639" s="2">
        <v>637</v>
      </c>
      <c r="B639" s="2" t="str">
        <f>"汤立信"</f>
        <v>汤立信</v>
      </c>
      <c r="C639" s="2" t="s">
        <v>629</v>
      </c>
      <c r="D639" s="2" t="s">
        <v>6</v>
      </c>
    </row>
    <row r="640" spans="1:4" ht="24.75" customHeight="1">
      <c r="A640" s="2">
        <v>638</v>
      </c>
      <c r="B640" s="2" t="str">
        <f>"李韬"</f>
        <v>李韬</v>
      </c>
      <c r="C640" s="2" t="s">
        <v>549</v>
      </c>
      <c r="D640" s="2" t="s">
        <v>6</v>
      </c>
    </row>
    <row r="641" spans="1:4" ht="24.75" customHeight="1">
      <c r="A641" s="2">
        <v>639</v>
      </c>
      <c r="B641" s="2" t="str">
        <f>"袁祖凡"</f>
        <v>袁祖凡</v>
      </c>
      <c r="C641" s="2" t="s">
        <v>630</v>
      </c>
      <c r="D641" s="2" t="s">
        <v>6</v>
      </c>
    </row>
    <row r="642" spans="1:4" ht="24.75" customHeight="1">
      <c r="A642" s="2">
        <v>640</v>
      </c>
      <c r="B642" s="2" t="str">
        <f>"李笔伟"</f>
        <v>李笔伟</v>
      </c>
      <c r="C642" s="2" t="s">
        <v>631</v>
      </c>
      <c r="D642" s="2" t="s">
        <v>6</v>
      </c>
    </row>
    <row r="643" spans="1:4" ht="24.75" customHeight="1">
      <c r="A643" s="2">
        <v>641</v>
      </c>
      <c r="B643" s="2" t="str">
        <f>"黄贻帅"</f>
        <v>黄贻帅</v>
      </c>
      <c r="C643" s="2" t="s">
        <v>632</v>
      </c>
      <c r="D643" s="2" t="s">
        <v>6</v>
      </c>
    </row>
    <row r="644" spans="1:4" ht="24.75" customHeight="1">
      <c r="A644" s="2">
        <v>642</v>
      </c>
      <c r="B644" s="2" t="str">
        <f>"曾福丽"</f>
        <v>曾福丽</v>
      </c>
      <c r="C644" s="2" t="s">
        <v>633</v>
      </c>
      <c r="D644" s="2" t="s">
        <v>6</v>
      </c>
    </row>
    <row r="645" spans="1:4" ht="24.75" customHeight="1">
      <c r="A645" s="2">
        <v>643</v>
      </c>
      <c r="B645" s="2" t="str">
        <f>"吴晟"</f>
        <v>吴晟</v>
      </c>
      <c r="C645" s="2" t="s">
        <v>634</v>
      </c>
      <c r="D645" s="2" t="s">
        <v>6</v>
      </c>
    </row>
    <row r="646" spans="1:4" ht="24.75" customHeight="1">
      <c r="A646" s="2">
        <v>644</v>
      </c>
      <c r="B646" s="2" t="str">
        <f>"林景华"</f>
        <v>林景华</v>
      </c>
      <c r="C646" s="2" t="s">
        <v>635</v>
      </c>
      <c r="D646" s="2" t="s">
        <v>6</v>
      </c>
    </row>
    <row r="647" spans="1:4" ht="24.75" customHeight="1">
      <c r="A647" s="2">
        <v>645</v>
      </c>
      <c r="B647" s="2" t="str">
        <f>"王玉凤"</f>
        <v>王玉凤</v>
      </c>
      <c r="C647" s="2" t="s">
        <v>636</v>
      </c>
      <c r="D647" s="2" t="s">
        <v>6</v>
      </c>
    </row>
    <row r="648" spans="1:4" ht="24.75" customHeight="1">
      <c r="A648" s="2">
        <v>646</v>
      </c>
      <c r="B648" s="2" t="str">
        <f>"李皎余"</f>
        <v>李皎余</v>
      </c>
      <c r="C648" s="2" t="s">
        <v>637</v>
      </c>
      <c r="D648" s="2" t="s">
        <v>6</v>
      </c>
    </row>
    <row r="649" spans="1:4" ht="24.75" customHeight="1">
      <c r="A649" s="2">
        <v>647</v>
      </c>
      <c r="B649" s="2" t="str">
        <f>"石朦朦"</f>
        <v>石朦朦</v>
      </c>
      <c r="C649" s="2" t="s">
        <v>638</v>
      </c>
      <c r="D649" s="2" t="s">
        <v>6</v>
      </c>
    </row>
    <row r="650" spans="1:4" ht="24.75" customHeight="1">
      <c r="A650" s="2">
        <v>648</v>
      </c>
      <c r="B650" s="2" t="str">
        <f>"文随方"</f>
        <v>文随方</v>
      </c>
      <c r="C650" s="2" t="s">
        <v>639</v>
      </c>
      <c r="D650" s="2" t="s">
        <v>6</v>
      </c>
    </row>
    <row r="651" spans="1:4" ht="24.75" customHeight="1">
      <c r="A651" s="2">
        <v>649</v>
      </c>
      <c r="B651" s="2" t="str">
        <f>"曾德杰"</f>
        <v>曾德杰</v>
      </c>
      <c r="C651" s="2" t="s">
        <v>640</v>
      </c>
      <c r="D651" s="2" t="s">
        <v>6</v>
      </c>
    </row>
    <row r="652" spans="1:4" ht="24.75" customHeight="1">
      <c r="A652" s="2">
        <v>650</v>
      </c>
      <c r="B652" s="2" t="str">
        <f>" 刘桐轩"</f>
        <v> 刘桐轩</v>
      </c>
      <c r="C652" s="2" t="s">
        <v>641</v>
      </c>
      <c r="D652" s="2" t="s">
        <v>6</v>
      </c>
    </row>
    <row r="653" spans="1:4" ht="24.75" customHeight="1">
      <c r="A653" s="2">
        <v>651</v>
      </c>
      <c r="B653" s="2" t="str">
        <f>"王临风"</f>
        <v>王临风</v>
      </c>
      <c r="C653" s="2" t="s">
        <v>642</v>
      </c>
      <c r="D653" s="2" t="s">
        <v>6</v>
      </c>
    </row>
    <row r="654" spans="1:4" ht="24.75" customHeight="1">
      <c r="A654" s="2">
        <v>652</v>
      </c>
      <c r="B654" s="2" t="str">
        <f>"陈小慧"</f>
        <v>陈小慧</v>
      </c>
      <c r="C654" s="2" t="s">
        <v>643</v>
      </c>
      <c r="D654" s="2" t="s">
        <v>6</v>
      </c>
    </row>
    <row r="655" spans="1:4" ht="24.75" customHeight="1">
      <c r="A655" s="2">
        <v>653</v>
      </c>
      <c r="B655" s="2" t="str">
        <f>"周玉娥"</f>
        <v>周玉娥</v>
      </c>
      <c r="C655" s="2" t="s">
        <v>644</v>
      </c>
      <c r="D655" s="2" t="s">
        <v>6</v>
      </c>
    </row>
    <row r="656" spans="1:4" ht="24.75" customHeight="1">
      <c r="A656" s="2">
        <v>654</v>
      </c>
      <c r="B656" s="2" t="str">
        <f>"李开友"</f>
        <v>李开友</v>
      </c>
      <c r="C656" s="2" t="s">
        <v>645</v>
      </c>
      <c r="D656" s="2" t="s">
        <v>6</v>
      </c>
    </row>
    <row r="657" spans="1:4" ht="24.75" customHeight="1">
      <c r="A657" s="2">
        <v>655</v>
      </c>
      <c r="B657" s="2" t="str">
        <f>"欧哲伟"</f>
        <v>欧哲伟</v>
      </c>
      <c r="C657" s="2" t="s">
        <v>646</v>
      </c>
      <c r="D657" s="2" t="s">
        <v>6</v>
      </c>
    </row>
    <row r="658" spans="1:4" ht="24.75" customHeight="1">
      <c r="A658" s="2">
        <v>656</v>
      </c>
      <c r="B658" s="2" t="str">
        <f>"王兰青"</f>
        <v>王兰青</v>
      </c>
      <c r="C658" s="2" t="s">
        <v>647</v>
      </c>
      <c r="D658" s="2" t="s">
        <v>6</v>
      </c>
    </row>
    <row r="659" spans="1:4" ht="24.75" customHeight="1">
      <c r="A659" s="2">
        <v>657</v>
      </c>
      <c r="B659" s="2" t="str">
        <f>"潘毅莹"</f>
        <v>潘毅莹</v>
      </c>
      <c r="C659" s="2" t="s">
        <v>648</v>
      </c>
      <c r="D659" s="2" t="s">
        <v>6</v>
      </c>
    </row>
    <row r="660" spans="1:4" ht="24.75" customHeight="1">
      <c r="A660" s="2">
        <v>658</v>
      </c>
      <c r="B660" s="2" t="str">
        <f>"黎倩"</f>
        <v>黎倩</v>
      </c>
      <c r="C660" s="2" t="s">
        <v>649</v>
      </c>
      <c r="D660" s="2" t="s">
        <v>6</v>
      </c>
    </row>
    <row r="661" spans="1:4" ht="24.75" customHeight="1">
      <c r="A661" s="2">
        <v>659</v>
      </c>
      <c r="B661" s="2" t="str">
        <f>"邝敦快"</f>
        <v>邝敦快</v>
      </c>
      <c r="C661" s="2" t="s">
        <v>650</v>
      </c>
      <c r="D661" s="2" t="s">
        <v>6</v>
      </c>
    </row>
    <row r="662" spans="1:4" ht="24.75" customHeight="1">
      <c r="A662" s="2">
        <v>660</v>
      </c>
      <c r="B662" s="2" t="str">
        <f>"傅碧夏"</f>
        <v>傅碧夏</v>
      </c>
      <c r="C662" s="2" t="s">
        <v>651</v>
      </c>
      <c r="D662" s="2" t="s">
        <v>6</v>
      </c>
    </row>
    <row r="663" spans="1:4" ht="24.75" customHeight="1">
      <c r="A663" s="2">
        <v>661</v>
      </c>
      <c r="B663" s="2" t="str">
        <f>"许娴静"</f>
        <v>许娴静</v>
      </c>
      <c r="C663" s="2" t="s">
        <v>652</v>
      </c>
      <c r="D663" s="2" t="s">
        <v>6</v>
      </c>
    </row>
    <row r="664" spans="1:4" ht="24.75" customHeight="1">
      <c r="A664" s="2">
        <v>662</v>
      </c>
      <c r="B664" s="2" t="str">
        <f>"江先铭"</f>
        <v>江先铭</v>
      </c>
      <c r="C664" s="2" t="s">
        <v>653</v>
      </c>
      <c r="D664" s="2" t="s">
        <v>6</v>
      </c>
    </row>
    <row r="665" spans="1:4" ht="24.75" customHeight="1">
      <c r="A665" s="2">
        <v>663</v>
      </c>
      <c r="B665" s="2" t="str">
        <f>"郑小佳"</f>
        <v>郑小佳</v>
      </c>
      <c r="C665" s="2" t="s">
        <v>654</v>
      </c>
      <c r="D665" s="2" t="s">
        <v>6</v>
      </c>
    </row>
    <row r="666" spans="1:4" ht="24.75" customHeight="1">
      <c r="A666" s="2">
        <v>664</v>
      </c>
      <c r="B666" s="2" t="str">
        <f>"吴婉清"</f>
        <v>吴婉清</v>
      </c>
      <c r="C666" s="2" t="s">
        <v>603</v>
      </c>
      <c r="D666" s="2" t="s">
        <v>6</v>
      </c>
    </row>
    <row r="667" spans="1:4" ht="24.75" customHeight="1">
      <c r="A667" s="2">
        <v>665</v>
      </c>
      <c r="B667" s="2" t="str">
        <f>"麦名妮"</f>
        <v>麦名妮</v>
      </c>
      <c r="C667" s="2" t="s">
        <v>655</v>
      </c>
      <c r="D667" s="2" t="s">
        <v>6</v>
      </c>
    </row>
    <row r="668" spans="1:4" ht="24.75" customHeight="1">
      <c r="A668" s="2">
        <v>666</v>
      </c>
      <c r="B668" s="2" t="str">
        <f>"杨朝亮"</f>
        <v>杨朝亮</v>
      </c>
      <c r="C668" s="2" t="s">
        <v>656</v>
      </c>
      <c r="D668" s="2" t="s">
        <v>6</v>
      </c>
    </row>
    <row r="669" spans="1:4" ht="24.75" customHeight="1">
      <c r="A669" s="2">
        <v>667</v>
      </c>
      <c r="B669" s="2" t="str">
        <f>"陈家闻"</f>
        <v>陈家闻</v>
      </c>
      <c r="C669" s="2" t="s">
        <v>657</v>
      </c>
      <c r="D669" s="2" t="s">
        <v>6</v>
      </c>
    </row>
    <row r="670" spans="1:4" ht="24.75" customHeight="1">
      <c r="A670" s="2">
        <v>668</v>
      </c>
      <c r="B670" s="2" t="str">
        <f>"谭新卿"</f>
        <v>谭新卿</v>
      </c>
      <c r="C670" s="2" t="s">
        <v>658</v>
      </c>
      <c r="D670" s="2" t="s">
        <v>6</v>
      </c>
    </row>
    <row r="671" spans="1:4" ht="24.75" customHeight="1">
      <c r="A671" s="2">
        <v>669</v>
      </c>
      <c r="B671" s="2" t="str">
        <f>"林佩"</f>
        <v>林佩</v>
      </c>
      <c r="C671" s="2" t="s">
        <v>659</v>
      </c>
      <c r="D671" s="2" t="s">
        <v>6</v>
      </c>
    </row>
    <row r="672" spans="1:4" ht="24.75" customHeight="1">
      <c r="A672" s="2">
        <v>670</v>
      </c>
      <c r="B672" s="2" t="str">
        <f>"杨诗雨"</f>
        <v>杨诗雨</v>
      </c>
      <c r="C672" s="2" t="s">
        <v>660</v>
      </c>
      <c r="D672" s="2" t="s">
        <v>6</v>
      </c>
    </row>
    <row r="673" spans="1:4" ht="24.75" customHeight="1">
      <c r="A673" s="2">
        <v>671</v>
      </c>
      <c r="B673" s="2" t="str">
        <f>"林潇鹏"</f>
        <v>林潇鹏</v>
      </c>
      <c r="C673" s="2" t="s">
        <v>661</v>
      </c>
      <c r="D673" s="2" t="s">
        <v>6</v>
      </c>
    </row>
    <row r="674" spans="1:4" ht="24.75" customHeight="1">
      <c r="A674" s="2">
        <v>672</v>
      </c>
      <c r="B674" s="2" t="str">
        <f>"陈仕波"</f>
        <v>陈仕波</v>
      </c>
      <c r="C674" s="2" t="s">
        <v>662</v>
      </c>
      <c r="D674" s="2" t="s">
        <v>6</v>
      </c>
    </row>
    <row r="675" spans="1:4" ht="24.75" customHeight="1">
      <c r="A675" s="2">
        <v>673</v>
      </c>
      <c r="B675" s="2" t="str">
        <f>"林彩虹"</f>
        <v>林彩虹</v>
      </c>
      <c r="C675" s="2" t="s">
        <v>663</v>
      </c>
      <c r="D675" s="2" t="s">
        <v>6</v>
      </c>
    </row>
    <row r="676" spans="1:4" ht="24.75" customHeight="1">
      <c r="A676" s="2">
        <v>674</v>
      </c>
      <c r="B676" s="2" t="str">
        <f>"林师荣"</f>
        <v>林师荣</v>
      </c>
      <c r="C676" s="2" t="s">
        <v>664</v>
      </c>
      <c r="D676" s="2" t="s">
        <v>6</v>
      </c>
    </row>
    <row r="677" spans="1:4" ht="24.75" customHeight="1">
      <c r="A677" s="2">
        <v>675</v>
      </c>
      <c r="B677" s="2" t="str">
        <f>"莫明伟"</f>
        <v>莫明伟</v>
      </c>
      <c r="C677" s="2" t="s">
        <v>665</v>
      </c>
      <c r="D677" s="2" t="s">
        <v>6</v>
      </c>
    </row>
    <row r="678" spans="1:4" ht="24.75" customHeight="1">
      <c r="A678" s="2">
        <v>676</v>
      </c>
      <c r="B678" s="2" t="str">
        <f>"唐蔚隆"</f>
        <v>唐蔚隆</v>
      </c>
      <c r="C678" s="2" t="s">
        <v>666</v>
      </c>
      <c r="D678" s="2" t="s">
        <v>6</v>
      </c>
    </row>
    <row r="679" spans="1:4" ht="24.75" customHeight="1">
      <c r="A679" s="2">
        <v>677</v>
      </c>
      <c r="B679" s="2" t="str">
        <f>"张璇"</f>
        <v>张璇</v>
      </c>
      <c r="C679" s="2" t="s">
        <v>667</v>
      </c>
      <c r="D679" s="2" t="s">
        <v>6</v>
      </c>
    </row>
    <row r="680" spans="1:4" ht="24.75" customHeight="1">
      <c r="A680" s="2">
        <v>678</v>
      </c>
      <c r="B680" s="2" t="str">
        <f>"纪新春"</f>
        <v>纪新春</v>
      </c>
      <c r="C680" s="2" t="s">
        <v>668</v>
      </c>
      <c r="D680" s="2" t="s">
        <v>6</v>
      </c>
    </row>
    <row r="681" spans="1:4" ht="24.75" customHeight="1">
      <c r="A681" s="2">
        <v>679</v>
      </c>
      <c r="B681" s="2" t="str">
        <f>"陈思源"</f>
        <v>陈思源</v>
      </c>
      <c r="C681" s="2" t="s">
        <v>669</v>
      </c>
      <c r="D681" s="2" t="s">
        <v>6</v>
      </c>
    </row>
    <row r="682" spans="1:4" ht="24.75" customHeight="1">
      <c r="A682" s="2">
        <v>680</v>
      </c>
      <c r="B682" s="2" t="str">
        <f>"吴舒仪"</f>
        <v>吴舒仪</v>
      </c>
      <c r="C682" s="2" t="s">
        <v>670</v>
      </c>
      <c r="D682" s="2" t="s">
        <v>6</v>
      </c>
    </row>
    <row r="683" spans="1:4" ht="24.75" customHeight="1">
      <c r="A683" s="2">
        <v>681</v>
      </c>
      <c r="B683" s="2" t="str">
        <f>"林保演"</f>
        <v>林保演</v>
      </c>
      <c r="C683" s="2" t="s">
        <v>671</v>
      </c>
      <c r="D683" s="2" t="s">
        <v>6</v>
      </c>
    </row>
    <row r="684" spans="1:4" ht="24.75" customHeight="1">
      <c r="A684" s="2">
        <v>682</v>
      </c>
      <c r="B684" s="2" t="str">
        <f>"王刚"</f>
        <v>王刚</v>
      </c>
      <c r="C684" s="2" t="s">
        <v>672</v>
      </c>
      <c r="D684" s="2" t="s">
        <v>6</v>
      </c>
    </row>
    <row r="685" spans="1:4" ht="24.75" customHeight="1">
      <c r="A685" s="2">
        <v>683</v>
      </c>
      <c r="B685" s="2" t="str">
        <f>"谢雯婕"</f>
        <v>谢雯婕</v>
      </c>
      <c r="C685" s="2" t="s">
        <v>673</v>
      </c>
      <c r="D685" s="2" t="s">
        <v>6</v>
      </c>
    </row>
    <row r="686" spans="1:4" ht="24.75" customHeight="1">
      <c r="A686" s="2">
        <v>684</v>
      </c>
      <c r="B686" s="2" t="str">
        <f>"钟荣君"</f>
        <v>钟荣君</v>
      </c>
      <c r="C686" s="2" t="s">
        <v>674</v>
      </c>
      <c r="D686" s="2" t="s">
        <v>6</v>
      </c>
    </row>
    <row r="687" spans="1:4" ht="24.75" customHeight="1">
      <c r="A687" s="2">
        <v>685</v>
      </c>
      <c r="B687" s="2" t="str">
        <f>"马旭晖"</f>
        <v>马旭晖</v>
      </c>
      <c r="C687" s="2" t="s">
        <v>675</v>
      </c>
      <c r="D687" s="2" t="s">
        <v>6</v>
      </c>
    </row>
    <row r="688" spans="1:4" ht="24.75" customHeight="1">
      <c r="A688" s="2">
        <v>686</v>
      </c>
      <c r="B688" s="2" t="str">
        <f>"陈天池"</f>
        <v>陈天池</v>
      </c>
      <c r="C688" s="2" t="s">
        <v>676</v>
      </c>
      <c r="D688" s="2" t="s">
        <v>6</v>
      </c>
    </row>
    <row r="689" spans="1:4" ht="24.75" customHeight="1">
      <c r="A689" s="2">
        <v>687</v>
      </c>
      <c r="B689" s="2" t="str">
        <f>"梁安伟"</f>
        <v>梁安伟</v>
      </c>
      <c r="C689" s="2" t="s">
        <v>677</v>
      </c>
      <c r="D689" s="2" t="s">
        <v>6</v>
      </c>
    </row>
    <row r="690" spans="1:4" ht="24.75" customHeight="1">
      <c r="A690" s="2">
        <v>688</v>
      </c>
      <c r="B690" s="2" t="str">
        <f>"陈后燕"</f>
        <v>陈后燕</v>
      </c>
      <c r="C690" s="2" t="s">
        <v>678</v>
      </c>
      <c r="D690" s="2" t="s">
        <v>6</v>
      </c>
    </row>
    <row r="691" spans="1:4" ht="24.75" customHeight="1">
      <c r="A691" s="2">
        <v>689</v>
      </c>
      <c r="B691" s="2" t="str">
        <f>"林天鹏"</f>
        <v>林天鹏</v>
      </c>
      <c r="C691" s="2" t="s">
        <v>679</v>
      </c>
      <c r="D691" s="2" t="s">
        <v>6</v>
      </c>
    </row>
    <row r="692" spans="1:4" ht="24.75" customHeight="1">
      <c r="A692" s="2">
        <v>690</v>
      </c>
      <c r="B692" s="2" t="str">
        <f>"王俊"</f>
        <v>王俊</v>
      </c>
      <c r="C692" s="2" t="s">
        <v>680</v>
      </c>
      <c r="D692" s="2" t="s">
        <v>6</v>
      </c>
    </row>
    <row r="693" spans="1:4" ht="24.75" customHeight="1">
      <c r="A693" s="2">
        <v>691</v>
      </c>
      <c r="B693" s="2" t="str">
        <f>"温冬梅"</f>
        <v>温冬梅</v>
      </c>
      <c r="C693" s="2" t="s">
        <v>681</v>
      </c>
      <c r="D693" s="2" t="s">
        <v>6</v>
      </c>
    </row>
    <row r="694" spans="1:4" ht="24.75" customHeight="1">
      <c r="A694" s="2">
        <v>692</v>
      </c>
      <c r="B694" s="2" t="str">
        <f>"沈鑫钟"</f>
        <v>沈鑫钟</v>
      </c>
      <c r="C694" s="2" t="s">
        <v>682</v>
      </c>
      <c r="D694" s="2" t="s">
        <v>6</v>
      </c>
    </row>
    <row r="695" spans="1:4" ht="24.75" customHeight="1">
      <c r="A695" s="2">
        <v>693</v>
      </c>
      <c r="B695" s="2" t="str">
        <f>"戴长杰"</f>
        <v>戴长杰</v>
      </c>
      <c r="C695" s="2" t="s">
        <v>683</v>
      </c>
      <c r="D695" s="2" t="s">
        <v>6</v>
      </c>
    </row>
    <row r="696" spans="1:4" ht="24.75" customHeight="1">
      <c r="A696" s="2">
        <v>694</v>
      </c>
      <c r="B696" s="2" t="str">
        <f>"邝敦佳"</f>
        <v>邝敦佳</v>
      </c>
      <c r="C696" s="2" t="s">
        <v>684</v>
      </c>
      <c r="D696" s="2" t="s">
        <v>6</v>
      </c>
    </row>
    <row r="697" spans="1:4" ht="24.75" customHeight="1">
      <c r="A697" s="2">
        <v>695</v>
      </c>
      <c r="B697" s="2" t="str">
        <f>"叶宏侨"</f>
        <v>叶宏侨</v>
      </c>
      <c r="C697" s="2" t="s">
        <v>685</v>
      </c>
      <c r="D697" s="2" t="s">
        <v>6</v>
      </c>
    </row>
    <row r="698" spans="1:4" ht="24.75" customHeight="1">
      <c r="A698" s="2">
        <v>696</v>
      </c>
      <c r="B698" s="2" t="str">
        <f>"李国文"</f>
        <v>李国文</v>
      </c>
      <c r="C698" s="2" t="s">
        <v>686</v>
      </c>
      <c r="D698" s="2" t="s">
        <v>6</v>
      </c>
    </row>
    <row r="699" spans="1:4" ht="24.75" customHeight="1">
      <c r="A699" s="2">
        <v>697</v>
      </c>
      <c r="B699" s="2" t="str">
        <f>"黄德运"</f>
        <v>黄德运</v>
      </c>
      <c r="C699" s="2" t="s">
        <v>687</v>
      </c>
      <c r="D699" s="2" t="s">
        <v>6</v>
      </c>
    </row>
    <row r="700" spans="1:4" ht="24.75" customHeight="1">
      <c r="A700" s="2">
        <v>698</v>
      </c>
      <c r="B700" s="2" t="str">
        <f>"邱明鹏"</f>
        <v>邱明鹏</v>
      </c>
      <c r="C700" s="2" t="s">
        <v>688</v>
      </c>
      <c r="D700" s="2" t="s">
        <v>6</v>
      </c>
    </row>
    <row r="701" spans="1:4" ht="24.75" customHeight="1">
      <c r="A701" s="2">
        <v>699</v>
      </c>
      <c r="B701" s="2" t="str">
        <f>"林松志"</f>
        <v>林松志</v>
      </c>
      <c r="C701" s="2" t="s">
        <v>689</v>
      </c>
      <c r="D701" s="2" t="s">
        <v>6</v>
      </c>
    </row>
    <row r="702" spans="1:4" ht="24.75" customHeight="1">
      <c r="A702" s="2">
        <v>700</v>
      </c>
      <c r="B702" s="2" t="str">
        <f>"符祝绵"</f>
        <v>符祝绵</v>
      </c>
      <c r="C702" s="2" t="s">
        <v>690</v>
      </c>
      <c r="D702" s="2" t="s">
        <v>6</v>
      </c>
    </row>
    <row r="703" spans="1:4" ht="24.75" customHeight="1">
      <c r="A703" s="2">
        <v>701</v>
      </c>
      <c r="B703" s="2" t="str">
        <f>"符慧"</f>
        <v>符慧</v>
      </c>
      <c r="C703" s="2" t="s">
        <v>691</v>
      </c>
      <c r="D703" s="2" t="s">
        <v>6</v>
      </c>
    </row>
    <row r="704" spans="1:4" ht="24.75" customHeight="1">
      <c r="A704" s="2">
        <v>702</v>
      </c>
      <c r="B704" s="2" t="str">
        <f>"俞静"</f>
        <v>俞静</v>
      </c>
      <c r="C704" s="2" t="s">
        <v>692</v>
      </c>
      <c r="D704" s="2" t="s">
        <v>6</v>
      </c>
    </row>
    <row r="705" spans="1:4" ht="24.75" customHeight="1">
      <c r="A705" s="2">
        <v>703</v>
      </c>
      <c r="B705" s="2" t="str">
        <f>"王卓铭"</f>
        <v>王卓铭</v>
      </c>
      <c r="C705" s="2" t="s">
        <v>693</v>
      </c>
      <c r="D705" s="2" t="s">
        <v>6</v>
      </c>
    </row>
    <row r="706" spans="1:4" ht="24.75" customHeight="1">
      <c r="A706" s="2">
        <v>704</v>
      </c>
      <c r="B706" s="2" t="str">
        <f>"陈沁怡"</f>
        <v>陈沁怡</v>
      </c>
      <c r="C706" s="2" t="s">
        <v>694</v>
      </c>
      <c r="D706" s="2" t="s">
        <v>6</v>
      </c>
    </row>
    <row r="707" spans="1:4" ht="24.75" customHeight="1">
      <c r="A707" s="2">
        <v>705</v>
      </c>
      <c r="B707" s="2" t="str">
        <f>"江腾龙"</f>
        <v>江腾龙</v>
      </c>
      <c r="C707" s="2" t="s">
        <v>695</v>
      </c>
      <c r="D707" s="2" t="s">
        <v>6</v>
      </c>
    </row>
    <row r="708" spans="1:4" ht="24.75" customHeight="1">
      <c r="A708" s="2">
        <v>706</v>
      </c>
      <c r="B708" s="2" t="str">
        <f>"李润东"</f>
        <v>李润东</v>
      </c>
      <c r="C708" s="2" t="s">
        <v>696</v>
      </c>
      <c r="D708" s="2" t="s">
        <v>6</v>
      </c>
    </row>
    <row r="709" spans="1:4" ht="24.75" customHeight="1">
      <c r="A709" s="2">
        <v>707</v>
      </c>
      <c r="B709" s="2" t="str">
        <f>"王以义"</f>
        <v>王以义</v>
      </c>
      <c r="C709" s="2" t="s">
        <v>697</v>
      </c>
      <c r="D709" s="2" t="s">
        <v>6</v>
      </c>
    </row>
    <row r="710" spans="1:4" ht="24.75" customHeight="1">
      <c r="A710" s="2">
        <v>708</v>
      </c>
      <c r="B710" s="2" t="str">
        <f>"陈希"</f>
        <v>陈希</v>
      </c>
      <c r="C710" s="2" t="s">
        <v>698</v>
      </c>
      <c r="D710" s="2" t="s">
        <v>6</v>
      </c>
    </row>
    <row r="711" spans="1:4" ht="24.75" customHeight="1">
      <c r="A711" s="2">
        <v>709</v>
      </c>
      <c r="B711" s="2" t="str">
        <f>"王云宁"</f>
        <v>王云宁</v>
      </c>
      <c r="C711" s="2" t="s">
        <v>699</v>
      </c>
      <c r="D711" s="2" t="s">
        <v>6</v>
      </c>
    </row>
    <row r="712" spans="1:4" ht="24.75" customHeight="1">
      <c r="A712" s="2">
        <v>710</v>
      </c>
      <c r="B712" s="2" t="str">
        <f>"包兴光"</f>
        <v>包兴光</v>
      </c>
      <c r="C712" s="2" t="s">
        <v>700</v>
      </c>
      <c r="D712" s="2" t="s">
        <v>6</v>
      </c>
    </row>
    <row r="713" spans="1:4" ht="24.75" customHeight="1">
      <c r="A713" s="2">
        <v>711</v>
      </c>
      <c r="B713" s="2" t="str">
        <f>"吴明锦"</f>
        <v>吴明锦</v>
      </c>
      <c r="C713" s="2" t="s">
        <v>701</v>
      </c>
      <c r="D713" s="2" t="s">
        <v>6</v>
      </c>
    </row>
    <row r="714" spans="1:4" ht="24.75" customHeight="1">
      <c r="A714" s="2">
        <v>712</v>
      </c>
      <c r="B714" s="2" t="str">
        <f>"符洪瑜"</f>
        <v>符洪瑜</v>
      </c>
      <c r="C714" s="2" t="s">
        <v>702</v>
      </c>
      <c r="D714" s="2" t="s">
        <v>6</v>
      </c>
    </row>
    <row r="715" spans="1:4" ht="24.75" customHeight="1">
      <c r="A715" s="2">
        <v>713</v>
      </c>
      <c r="B715" s="2" t="str">
        <f>"黄贵博"</f>
        <v>黄贵博</v>
      </c>
      <c r="C715" s="2" t="s">
        <v>703</v>
      </c>
      <c r="D715" s="2" t="s">
        <v>6</v>
      </c>
    </row>
    <row r="716" spans="1:4" ht="24.75" customHeight="1">
      <c r="A716" s="2">
        <v>714</v>
      </c>
      <c r="B716" s="2" t="str">
        <f>"邝超"</f>
        <v>邝超</v>
      </c>
      <c r="C716" s="2" t="s">
        <v>558</v>
      </c>
      <c r="D716" s="2" t="s">
        <v>6</v>
      </c>
    </row>
    <row r="717" spans="1:4" ht="24.75" customHeight="1">
      <c r="A717" s="2">
        <v>715</v>
      </c>
      <c r="B717" s="2" t="str">
        <f>"吴雨菁"</f>
        <v>吴雨菁</v>
      </c>
      <c r="C717" s="2" t="s">
        <v>704</v>
      </c>
      <c r="D717" s="2" t="s">
        <v>6</v>
      </c>
    </row>
    <row r="718" spans="1:4" ht="24.75" customHeight="1">
      <c r="A718" s="2">
        <v>716</v>
      </c>
      <c r="B718" s="2" t="str">
        <f>"许逸群"</f>
        <v>许逸群</v>
      </c>
      <c r="C718" s="2" t="s">
        <v>705</v>
      </c>
      <c r="D718" s="2" t="s">
        <v>6</v>
      </c>
    </row>
    <row r="719" spans="1:4" ht="24.75" customHeight="1">
      <c r="A719" s="2">
        <v>717</v>
      </c>
      <c r="B719" s="2" t="str">
        <f>"刘学嘉"</f>
        <v>刘学嘉</v>
      </c>
      <c r="C719" s="2" t="s">
        <v>706</v>
      </c>
      <c r="D719" s="2" t="s">
        <v>6</v>
      </c>
    </row>
    <row r="720" spans="1:4" ht="24.75" customHeight="1">
      <c r="A720" s="2">
        <v>718</v>
      </c>
      <c r="B720" s="2" t="str">
        <f>"罗颖姗"</f>
        <v>罗颖姗</v>
      </c>
      <c r="C720" s="2" t="s">
        <v>707</v>
      </c>
      <c r="D720" s="2" t="s">
        <v>6</v>
      </c>
    </row>
    <row r="721" spans="1:4" ht="24.75" customHeight="1">
      <c r="A721" s="2">
        <v>719</v>
      </c>
      <c r="B721" s="2" t="str">
        <f>"李静"</f>
        <v>李静</v>
      </c>
      <c r="C721" s="2" t="s">
        <v>708</v>
      </c>
      <c r="D721" s="2" t="s">
        <v>6</v>
      </c>
    </row>
    <row r="722" spans="1:4" ht="24.75" customHeight="1">
      <c r="A722" s="2">
        <v>720</v>
      </c>
      <c r="B722" s="2" t="str">
        <f>"莫子恒"</f>
        <v>莫子恒</v>
      </c>
      <c r="C722" s="2" t="s">
        <v>709</v>
      </c>
      <c r="D722" s="2" t="s">
        <v>6</v>
      </c>
    </row>
    <row r="723" spans="1:4" ht="24.75" customHeight="1">
      <c r="A723" s="2">
        <v>721</v>
      </c>
      <c r="B723" s="2" t="str">
        <f>"徐健"</f>
        <v>徐健</v>
      </c>
      <c r="C723" s="2" t="s">
        <v>710</v>
      </c>
      <c r="D723" s="2" t="s">
        <v>6</v>
      </c>
    </row>
    <row r="724" spans="1:4" ht="24.75" customHeight="1">
      <c r="A724" s="2">
        <v>722</v>
      </c>
      <c r="B724" s="2" t="str">
        <f>"杨明凤"</f>
        <v>杨明凤</v>
      </c>
      <c r="C724" s="2" t="s">
        <v>447</v>
      </c>
      <c r="D724" s="2" t="s">
        <v>6</v>
      </c>
    </row>
    <row r="725" spans="1:4" ht="24.75" customHeight="1">
      <c r="A725" s="2">
        <v>723</v>
      </c>
      <c r="B725" s="2" t="str">
        <f>"陈明钟"</f>
        <v>陈明钟</v>
      </c>
      <c r="C725" s="2" t="s">
        <v>711</v>
      </c>
      <c r="D725" s="2" t="s">
        <v>6</v>
      </c>
    </row>
    <row r="726" spans="1:4" ht="24.75" customHeight="1">
      <c r="A726" s="2">
        <v>724</v>
      </c>
      <c r="B726" s="2" t="str">
        <f>"温景"</f>
        <v>温景</v>
      </c>
      <c r="C726" s="2" t="s">
        <v>712</v>
      </c>
      <c r="D726" s="2" t="s">
        <v>6</v>
      </c>
    </row>
    <row r="727" spans="1:4" ht="24.75" customHeight="1">
      <c r="A727" s="2">
        <v>725</v>
      </c>
      <c r="B727" s="2" t="str">
        <f>"陈梦男"</f>
        <v>陈梦男</v>
      </c>
      <c r="C727" s="2" t="s">
        <v>713</v>
      </c>
      <c r="D727" s="2" t="s">
        <v>6</v>
      </c>
    </row>
    <row r="728" spans="1:4" ht="24.75" customHeight="1">
      <c r="A728" s="2">
        <v>726</v>
      </c>
      <c r="B728" s="2" t="str">
        <f>"蔡於勋"</f>
        <v>蔡於勋</v>
      </c>
      <c r="C728" s="2" t="s">
        <v>714</v>
      </c>
      <c r="D728" s="2" t="s">
        <v>6</v>
      </c>
    </row>
    <row r="729" spans="1:4" ht="24.75" customHeight="1">
      <c r="A729" s="2">
        <v>727</v>
      </c>
      <c r="B729" s="2" t="str">
        <f>"李兰慧"</f>
        <v>李兰慧</v>
      </c>
      <c r="C729" s="2" t="s">
        <v>715</v>
      </c>
      <c r="D729" s="2" t="s">
        <v>6</v>
      </c>
    </row>
    <row r="730" spans="1:4" ht="24.75" customHeight="1">
      <c r="A730" s="2">
        <v>728</v>
      </c>
      <c r="B730" s="2" t="str">
        <f>"何虎"</f>
        <v>何虎</v>
      </c>
      <c r="C730" s="2" t="s">
        <v>716</v>
      </c>
      <c r="D730" s="2" t="s">
        <v>6</v>
      </c>
    </row>
    <row r="731" spans="1:4" ht="24.75" customHeight="1">
      <c r="A731" s="2">
        <v>729</v>
      </c>
      <c r="B731" s="2" t="str">
        <f>"杨学锴"</f>
        <v>杨学锴</v>
      </c>
      <c r="C731" s="2" t="s">
        <v>717</v>
      </c>
      <c r="D731" s="2" t="s">
        <v>6</v>
      </c>
    </row>
    <row r="732" spans="1:4" ht="24.75" customHeight="1">
      <c r="A732" s="2">
        <v>730</v>
      </c>
      <c r="B732" s="2" t="str">
        <f>"羊克华"</f>
        <v>羊克华</v>
      </c>
      <c r="C732" s="2" t="s">
        <v>718</v>
      </c>
      <c r="D732" s="2" t="s">
        <v>6</v>
      </c>
    </row>
    <row r="733" spans="1:4" ht="24.75" customHeight="1">
      <c r="A733" s="2">
        <v>731</v>
      </c>
      <c r="B733" s="2" t="str">
        <f>"林馨蕾"</f>
        <v>林馨蕾</v>
      </c>
      <c r="C733" s="2" t="s">
        <v>719</v>
      </c>
      <c r="D733" s="2" t="s">
        <v>6</v>
      </c>
    </row>
    <row r="734" spans="1:4" ht="24.75" customHeight="1">
      <c r="A734" s="2">
        <v>732</v>
      </c>
      <c r="B734" s="2" t="str">
        <f>"李润鸿"</f>
        <v>李润鸿</v>
      </c>
      <c r="C734" s="2" t="s">
        <v>720</v>
      </c>
      <c r="D734" s="2" t="s">
        <v>6</v>
      </c>
    </row>
    <row r="735" spans="1:4" ht="24.75" customHeight="1">
      <c r="A735" s="2">
        <v>733</v>
      </c>
      <c r="B735" s="2" t="str">
        <f>"林斯旺"</f>
        <v>林斯旺</v>
      </c>
      <c r="C735" s="2" t="s">
        <v>721</v>
      </c>
      <c r="D735" s="2" t="s">
        <v>6</v>
      </c>
    </row>
    <row r="736" spans="1:4" ht="24.75" customHeight="1">
      <c r="A736" s="2">
        <v>734</v>
      </c>
      <c r="B736" s="2" t="str">
        <f>"聂艳"</f>
        <v>聂艳</v>
      </c>
      <c r="C736" s="2" t="s">
        <v>722</v>
      </c>
      <c r="D736" s="2" t="s">
        <v>6</v>
      </c>
    </row>
    <row r="737" spans="1:4" ht="24.75" customHeight="1">
      <c r="A737" s="2">
        <v>735</v>
      </c>
      <c r="B737" s="2" t="str">
        <f>"庄仁飞"</f>
        <v>庄仁飞</v>
      </c>
      <c r="C737" s="2" t="s">
        <v>723</v>
      </c>
      <c r="D737" s="2" t="s">
        <v>6</v>
      </c>
    </row>
    <row r="738" spans="1:4" ht="24.75" customHeight="1">
      <c r="A738" s="2">
        <v>736</v>
      </c>
      <c r="B738" s="2" t="str">
        <f>"李子昕"</f>
        <v>李子昕</v>
      </c>
      <c r="C738" s="2" t="s">
        <v>724</v>
      </c>
      <c r="D738" s="2" t="s">
        <v>6</v>
      </c>
    </row>
    <row r="739" spans="1:4" ht="24.75" customHeight="1">
      <c r="A739" s="2">
        <v>737</v>
      </c>
      <c r="B739" s="2" t="str">
        <f>"陈思静"</f>
        <v>陈思静</v>
      </c>
      <c r="C739" s="2" t="s">
        <v>725</v>
      </c>
      <c r="D739" s="2" t="s">
        <v>6</v>
      </c>
    </row>
    <row r="740" spans="1:4" ht="24.75" customHeight="1">
      <c r="A740" s="2">
        <v>738</v>
      </c>
      <c r="B740" s="2" t="str">
        <f>"王锦颖"</f>
        <v>王锦颖</v>
      </c>
      <c r="C740" s="2" t="s">
        <v>726</v>
      </c>
      <c r="D740" s="2" t="s">
        <v>6</v>
      </c>
    </row>
    <row r="741" spans="1:4" ht="24.75" customHeight="1">
      <c r="A741" s="2">
        <v>739</v>
      </c>
      <c r="B741" s="2" t="str">
        <f>"蔡兴宝"</f>
        <v>蔡兴宝</v>
      </c>
      <c r="C741" s="2" t="s">
        <v>727</v>
      </c>
      <c r="D741" s="2" t="s">
        <v>6</v>
      </c>
    </row>
    <row r="742" spans="1:4" ht="24.75" customHeight="1">
      <c r="A742" s="2">
        <v>740</v>
      </c>
      <c r="B742" s="2" t="str">
        <f>"孙开长"</f>
        <v>孙开长</v>
      </c>
      <c r="C742" s="2" t="s">
        <v>728</v>
      </c>
      <c r="D742" s="2" t="s">
        <v>6</v>
      </c>
    </row>
    <row r="743" spans="1:4" ht="24.75" customHeight="1">
      <c r="A743" s="2">
        <v>741</v>
      </c>
      <c r="B743" s="2" t="str">
        <f>"李金燕"</f>
        <v>李金燕</v>
      </c>
      <c r="C743" s="2" t="s">
        <v>729</v>
      </c>
      <c r="D743" s="2" t="s">
        <v>6</v>
      </c>
    </row>
    <row r="744" spans="1:4" ht="24.75" customHeight="1">
      <c r="A744" s="2">
        <v>742</v>
      </c>
      <c r="B744" s="2" t="str">
        <f>"陈笑文"</f>
        <v>陈笑文</v>
      </c>
      <c r="C744" s="2" t="s">
        <v>329</v>
      </c>
      <c r="D744" s="2" t="s">
        <v>6</v>
      </c>
    </row>
    <row r="745" spans="1:4" ht="24.75" customHeight="1">
      <c r="A745" s="2">
        <v>743</v>
      </c>
      <c r="B745" s="2" t="str">
        <f>"高荣祥"</f>
        <v>高荣祥</v>
      </c>
      <c r="C745" s="2" t="s">
        <v>730</v>
      </c>
      <c r="D745" s="2" t="s">
        <v>6</v>
      </c>
    </row>
    <row r="746" spans="1:4" ht="24.75" customHeight="1">
      <c r="A746" s="2">
        <v>744</v>
      </c>
      <c r="B746" s="2" t="str">
        <f>"倪筱娴"</f>
        <v>倪筱娴</v>
      </c>
      <c r="C746" s="2" t="s">
        <v>731</v>
      </c>
      <c r="D746" s="2" t="s">
        <v>6</v>
      </c>
    </row>
    <row r="747" spans="1:4" ht="24.75" customHeight="1">
      <c r="A747" s="2">
        <v>745</v>
      </c>
      <c r="B747" s="2" t="str">
        <f>"周义燐"</f>
        <v>周义燐</v>
      </c>
      <c r="C747" s="2" t="s">
        <v>732</v>
      </c>
      <c r="D747" s="2" t="s">
        <v>6</v>
      </c>
    </row>
    <row r="748" spans="1:4" ht="24.75" customHeight="1">
      <c r="A748" s="2">
        <v>746</v>
      </c>
      <c r="B748" s="2" t="str">
        <f>"黄海川"</f>
        <v>黄海川</v>
      </c>
      <c r="C748" s="2" t="s">
        <v>733</v>
      </c>
      <c r="D748" s="2" t="s">
        <v>6</v>
      </c>
    </row>
    <row r="749" spans="1:4" ht="24.75" customHeight="1">
      <c r="A749" s="2">
        <v>747</v>
      </c>
      <c r="B749" s="2" t="str">
        <f>"羊玉秋"</f>
        <v>羊玉秋</v>
      </c>
      <c r="C749" s="2" t="s">
        <v>734</v>
      </c>
      <c r="D749" s="2" t="s">
        <v>6</v>
      </c>
    </row>
    <row r="750" spans="1:4" ht="24.75" customHeight="1">
      <c r="A750" s="2">
        <v>748</v>
      </c>
      <c r="B750" s="2" t="str">
        <f>"陈慨"</f>
        <v>陈慨</v>
      </c>
      <c r="C750" s="2" t="s">
        <v>735</v>
      </c>
      <c r="D750" s="2" t="s">
        <v>6</v>
      </c>
    </row>
    <row r="751" spans="1:4" ht="24.75" customHeight="1">
      <c r="A751" s="2">
        <v>749</v>
      </c>
      <c r="B751" s="2" t="str">
        <f>"陈浩"</f>
        <v>陈浩</v>
      </c>
      <c r="C751" s="2" t="s">
        <v>736</v>
      </c>
      <c r="D751" s="2" t="s">
        <v>6</v>
      </c>
    </row>
    <row r="752" spans="1:4" ht="24.75" customHeight="1">
      <c r="A752" s="2">
        <v>750</v>
      </c>
      <c r="B752" s="2" t="str">
        <f>"郭兴欣"</f>
        <v>郭兴欣</v>
      </c>
      <c r="C752" s="2" t="s">
        <v>737</v>
      </c>
      <c r="D752" s="2" t="s">
        <v>6</v>
      </c>
    </row>
    <row r="753" spans="1:4" ht="24.75" customHeight="1">
      <c r="A753" s="2">
        <v>751</v>
      </c>
      <c r="B753" s="2" t="str">
        <f>"黎娇婉"</f>
        <v>黎娇婉</v>
      </c>
      <c r="C753" s="2" t="s">
        <v>738</v>
      </c>
      <c r="D753" s="2" t="s">
        <v>6</v>
      </c>
    </row>
    <row r="754" spans="1:4" ht="24.75" customHeight="1">
      <c r="A754" s="2">
        <v>752</v>
      </c>
      <c r="B754" s="2" t="str">
        <f>"李月女"</f>
        <v>李月女</v>
      </c>
      <c r="C754" s="2" t="s">
        <v>739</v>
      </c>
      <c r="D754" s="2" t="s">
        <v>6</v>
      </c>
    </row>
    <row r="755" spans="1:4" ht="24.75" customHeight="1">
      <c r="A755" s="2">
        <v>753</v>
      </c>
      <c r="B755" s="2" t="str">
        <f>"钟秀岵"</f>
        <v>钟秀岵</v>
      </c>
      <c r="C755" s="2" t="s">
        <v>740</v>
      </c>
      <c r="D755" s="2" t="s">
        <v>6</v>
      </c>
    </row>
    <row r="756" spans="1:4" ht="24.75" customHeight="1">
      <c r="A756" s="2">
        <v>754</v>
      </c>
      <c r="B756" s="2" t="str">
        <f>"王奋"</f>
        <v>王奋</v>
      </c>
      <c r="C756" s="2" t="s">
        <v>741</v>
      </c>
      <c r="D756" s="2" t="s">
        <v>6</v>
      </c>
    </row>
    <row r="757" spans="1:4" ht="24.75" customHeight="1">
      <c r="A757" s="2">
        <v>755</v>
      </c>
      <c r="B757" s="2" t="str">
        <f>"钟文情"</f>
        <v>钟文情</v>
      </c>
      <c r="C757" s="2" t="s">
        <v>742</v>
      </c>
      <c r="D757" s="2" t="s">
        <v>6</v>
      </c>
    </row>
    <row r="758" spans="1:4" ht="24.75" customHeight="1">
      <c r="A758" s="2">
        <v>756</v>
      </c>
      <c r="B758" s="2" t="str">
        <f>"夏姝云"</f>
        <v>夏姝云</v>
      </c>
      <c r="C758" s="2" t="s">
        <v>743</v>
      </c>
      <c r="D758" s="2" t="s">
        <v>6</v>
      </c>
    </row>
    <row r="759" spans="1:4" ht="24.75" customHeight="1">
      <c r="A759" s="2">
        <v>757</v>
      </c>
      <c r="B759" s="2" t="str">
        <f>"林声友"</f>
        <v>林声友</v>
      </c>
      <c r="C759" s="2" t="s">
        <v>744</v>
      </c>
      <c r="D759" s="2" t="s">
        <v>6</v>
      </c>
    </row>
    <row r="760" spans="1:4" ht="24.75" customHeight="1">
      <c r="A760" s="2">
        <v>758</v>
      </c>
      <c r="B760" s="2" t="str">
        <f>"林声佳"</f>
        <v>林声佳</v>
      </c>
      <c r="C760" s="2" t="s">
        <v>121</v>
      </c>
      <c r="D760" s="2" t="s">
        <v>6</v>
      </c>
    </row>
    <row r="761" spans="1:4" ht="24.75" customHeight="1">
      <c r="A761" s="2">
        <v>759</v>
      </c>
      <c r="B761" s="2" t="str">
        <f>"梁媛睿"</f>
        <v>梁媛睿</v>
      </c>
      <c r="C761" s="2" t="s">
        <v>745</v>
      </c>
      <c r="D761" s="2" t="s">
        <v>6</v>
      </c>
    </row>
    <row r="762" spans="1:4" ht="24.75" customHeight="1">
      <c r="A762" s="2">
        <v>760</v>
      </c>
      <c r="B762" s="2" t="str">
        <f>"林明江"</f>
        <v>林明江</v>
      </c>
      <c r="C762" s="2" t="s">
        <v>746</v>
      </c>
      <c r="D762" s="2" t="s">
        <v>6</v>
      </c>
    </row>
    <row r="763" spans="1:4" ht="24.75" customHeight="1">
      <c r="A763" s="2">
        <v>761</v>
      </c>
      <c r="B763" s="2" t="str">
        <f>"吴亚琴"</f>
        <v>吴亚琴</v>
      </c>
      <c r="C763" s="2" t="s">
        <v>380</v>
      </c>
      <c r="D763" s="2" t="s">
        <v>6</v>
      </c>
    </row>
    <row r="764" spans="1:4" ht="24.75" customHeight="1">
      <c r="A764" s="2">
        <v>762</v>
      </c>
      <c r="B764" s="2" t="str">
        <f>"谢宗慕"</f>
        <v>谢宗慕</v>
      </c>
      <c r="C764" s="2" t="s">
        <v>747</v>
      </c>
      <c r="D764" s="2" t="s">
        <v>6</v>
      </c>
    </row>
    <row r="765" spans="1:4" ht="24.75" customHeight="1">
      <c r="A765" s="2">
        <v>763</v>
      </c>
      <c r="B765" s="2" t="str">
        <f>"刘娜"</f>
        <v>刘娜</v>
      </c>
      <c r="C765" s="2" t="s">
        <v>748</v>
      </c>
      <c r="D765" s="2" t="s">
        <v>6</v>
      </c>
    </row>
    <row r="766" spans="1:4" ht="24.75" customHeight="1">
      <c r="A766" s="2">
        <v>764</v>
      </c>
      <c r="B766" s="2" t="str">
        <f>"潘垂唐"</f>
        <v>潘垂唐</v>
      </c>
      <c r="C766" s="2" t="s">
        <v>749</v>
      </c>
      <c r="D766" s="2" t="s">
        <v>6</v>
      </c>
    </row>
    <row r="767" spans="1:4" ht="24.75" customHeight="1">
      <c r="A767" s="2">
        <v>765</v>
      </c>
      <c r="B767" s="2" t="str">
        <f>"吴多皇"</f>
        <v>吴多皇</v>
      </c>
      <c r="C767" s="2" t="s">
        <v>750</v>
      </c>
      <c r="D767" s="2" t="s">
        <v>6</v>
      </c>
    </row>
    <row r="768" spans="1:4" ht="24.75" customHeight="1">
      <c r="A768" s="2">
        <v>766</v>
      </c>
      <c r="B768" s="2" t="str">
        <f>"苏琼丰"</f>
        <v>苏琼丰</v>
      </c>
      <c r="C768" s="2" t="s">
        <v>751</v>
      </c>
      <c r="D768" s="2" t="s">
        <v>6</v>
      </c>
    </row>
    <row r="769" spans="1:4" ht="24.75" customHeight="1">
      <c r="A769" s="2">
        <v>767</v>
      </c>
      <c r="B769" s="2" t="str">
        <f>"林小妹"</f>
        <v>林小妹</v>
      </c>
      <c r="C769" s="2" t="s">
        <v>752</v>
      </c>
      <c r="D769" s="2" t="s">
        <v>6</v>
      </c>
    </row>
    <row r="770" spans="1:4" ht="24.75" customHeight="1">
      <c r="A770" s="2">
        <v>768</v>
      </c>
      <c r="B770" s="2" t="str">
        <f>"王劲杨"</f>
        <v>王劲杨</v>
      </c>
      <c r="C770" s="2" t="s">
        <v>753</v>
      </c>
      <c r="D770" s="2" t="s">
        <v>6</v>
      </c>
    </row>
    <row r="771" spans="1:4" ht="24.75" customHeight="1">
      <c r="A771" s="2">
        <v>769</v>
      </c>
      <c r="B771" s="2" t="str">
        <f>"卢汉斌"</f>
        <v>卢汉斌</v>
      </c>
      <c r="C771" s="2" t="s">
        <v>754</v>
      </c>
      <c r="D771" s="2" t="s">
        <v>6</v>
      </c>
    </row>
    <row r="772" spans="1:4" ht="24.75" customHeight="1">
      <c r="A772" s="2">
        <v>770</v>
      </c>
      <c r="B772" s="2" t="str">
        <f>"林策"</f>
        <v>林策</v>
      </c>
      <c r="C772" s="2" t="s">
        <v>755</v>
      </c>
      <c r="D772" s="2" t="s">
        <v>6</v>
      </c>
    </row>
    <row r="773" spans="1:4" ht="24.75" customHeight="1">
      <c r="A773" s="2">
        <v>771</v>
      </c>
      <c r="B773" s="2" t="str">
        <f>"吴英智"</f>
        <v>吴英智</v>
      </c>
      <c r="C773" s="2" t="s">
        <v>756</v>
      </c>
      <c r="D773" s="2" t="s">
        <v>6</v>
      </c>
    </row>
    <row r="774" spans="1:4" ht="24.75" customHeight="1">
      <c r="A774" s="2">
        <v>772</v>
      </c>
      <c r="B774" s="2" t="str">
        <f>"吉才洁"</f>
        <v>吉才洁</v>
      </c>
      <c r="C774" s="2" t="s">
        <v>757</v>
      </c>
      <c r="D774" s="2" t="s">
        <v>6</v>
      </c>
    </row>
    <row r="775" spans="1:4" ht="24.75" customHeight="1">
      <c r="A775" s="2">
        <v>773</v>
      </c>
      <c r="B775" s="2" t="str">
        <f>"庞成绩"</f>
        <v>庞成绩</v>
      </c>
      <c r="C775" s="2" t="s">
        <v>758</v>
      </c>
      <c r="D775" s="2" t="s">
        <v>6</v>
      </c>
    </row>
    <row r="776" spans="1:4" ht="24.75" customHeight="1">
      <c r="A776" s="2">
        <v>774</v>
      </c>
      <c r="B776" s="2" t="str">
        <f>"张奇"</f>
        <v>张奇</v>
      </c>
      <c r="C776" s="2" t="s">
        <v>759</v>
      </c>
      <c r="D776" s="2" t="s">
        <v>6</v>
      </c>
    </row>
    <row r="777" spans="1:4" ht="24.75" customHeight="1">
      <c r="A777" s="2">
        <v>775</v>
      </c>
      <c r="B777" s="2" t="str">
        <f>"岑选畅"</f>
        <v>岑选畅</v>
      </c>
      <c r="C777" s="2" t="s">
        <v>760</v>
      </c>
      <c r="D777" s="2" t="s">
        <v>6</v>
      </c>
    </row>
    <row r="778" spans="1:4" ht="24.75" customHeight="1">
      <c r="A778" s="2">
        <v>776</v>
      </c>
      <c r="B778" s="2" t="str">
        <f>"谢婷"</f>
        <v>谢婷</v>
      </c>
      <c r="C778" s="2" t="s">
        <v>761</v>
      </c>
      <c r="D778" s="2" t="s">
        <v>6</v>
      </c>
    </row>
    <row r="779" spans="1:4" ht="24.75" customHeight="1">
      <c r="A779" s="2">
        <v>777</v>
      </c>
      <c r="B779" s="2" t="str">
        <f>"曾尊"</f>
        <v>曾尊</v>
      </c>
      <c r="C779" s="2" t="s">
        <v>762</v>
      </c>
      <c r="D779" s="2" t="s">
        <v>6</v>
      </c>
    </row>
    <row r="780" spans="1:4" ht="24.75" customHeight="1">
      <c r="A780" s="2">
        <v>778</v>
      </c>
      <c r="B780" s="2" t="str">
        <f>"胡榆宗"</f>
        <v>胡榆宗</v>
      </c>
      <c r="C780" s="2" t="s">
        <v>763</v>
      </c>
      <c r="D780" s="2" t="s">
        <v>6</v>
      </c>
    </row>
    <row r="781" spans="1:4" ht="24.75" customHeight="1">
      <c r="A781" s="2">
        <v>779</v>
      </c>
      <c r="B781" s="2" t="str">
        <f>"陈育琳"</f>
        <v>陈育琳</v>
      </c>
      <c r="C781" s="2" t="s">
        <v>764</v>
      </c>
      <c r="D781" s="2" t="s">
        <v>6</v>
      </c>
    </row>
    <row r="782" spans="1:4" ht="24.75" customHeight="1">
      <c r="A782" s="2">
        <v>780</v>
      </c>
      <c r="B782" s="2" t="str">
        <f>"蒋少兰"</f>
        <v>蒋少兰</v>
      </c>
      <c r="C782" s="2" t="s">
        <v>765</v>
      </c>
      <c r="D782" s="2" t="s">
        <v>6</v>
      </c>
    </row>
    <row r="783" spans="1:4" ht="24.75" customHeight="1">
      <c r="A783" s="2">
        <v>781</v>
      </c>
      <c r="B783" s="2" t="str">
        <f>"许天贞"</f>
        <v>许天贞</v>
      </c>
      <c r="C783" s="2" t="s">
        <v>766</v>
      </c>
      <c r="D783" s="2" t="s">
        <v>6</v>
      </c>
    </row>
    <row r="784" spans="1:4" ht="24.75" customHeight="1">
      <c r="A784" s="2">
        <v>782</v>
      </c>
      <c r="B784" s="2" t="str">
        <f>"文秀泰"</f>
        <v>文秀泰</v>
      </c>
      <c r="C784" s="2" t="s">
        <v>767</v>
      </c>
      <c r="D784" s="2" t="s">
        <v>6</v>
      </c>
    </row>
    <row r="785" spans="1:4" ht="24.75" customHeight="1">
      <c r="A785" s="2">
        <v>783</v>
      </c>
      <c r="B785" s="2" t="str">
        <f>"黎保皇"</f>
        <v>黎保皇</v>
      </c>
      <c r="C785" s="2" t="s">
        <v>768</v>
      </c>
      <c r="D785" s="2" t="s">
        <v>6</v>
      </c>
    </row>
    <row r="786" spans="1:4" ht="24.75" customHeight="1">
      <c r="A786" s="2">
        <v>784</v>
      </c>
      <c r="B786" s="2" t="str">
        <f>"曾有政"</f>
        <v>曾有政</v>
      </c>
      <c r="C786" s="2" t="s">
        <v>769</v>
      </c>
      <c r="D786" s="2" t="s">
        <v>6</v>
      </c>
    </row>
    <row r="787" spans="1:4" ht="24.75" customHeight="1">
      <c r="A787" s="2">
        <v>785</v>
      </c>
      <c r="B787" s="2" t="str">
        <f>"林贻壮"</f>
        <v>林贻壮</v>
      </c>
      <c r="C787" s="2" t="s">
        <v>770</v>
      </c>
      <c r="D787" s="2" t="s">
        <v>6</v>
      </c>
    </row>
    <row r="788" spans="1:4" ht="24.75" customHeight="1">
      <c r="A788" s="2">
        <v>786</v>
      </c>
      <c r="B788" s="2" t="str">
        <f>"林冠宏"</f>
        <v>林冠宏</v>
      </c>
      <c r="C788" s="2" t="s">
        <v>771</v>
      </c>
      <c r="D788" s="2" t="s">
        <v>6</v>
      </c>
    </row>
    <row r="789" spans="1:4" ht="24.75" customHeight="1">
      <c r="A789" s="2">
        <v>787</v>
      </c>
      <c r="B789" s="2" t="str">
        <f>"陈蓉"</f>
        <v>陈蓉</v>
      </c>
      <c r="C789" s="2" t="s">
        <v>772</v>
      </c>
      <c r="D789" s="2" t="s">
        <v>6</v>
      </c>
    </row>
    <row r="790" spans="1:4" ht="24.75" customHeight="1">
      <c r="A790" s="2">
        <v>788</v>
      </c>
      <c r="B790" s="2" t="str">
        <f>"谢静雯"</f>
        <v>谢静雯</v>
      </c>
      <c r="C790" s="2" t="s">
        <v>773</v>
      </c>
      <c r="D790" s="2" t="s">
        <v>6</v>
      </c>
    </row>
    <row r="791" spans="1:4" ht="24.75" customHeight="1">
      <c r="A791" s="2">
        <v>789</v>
      </c>
      <c r="B791" s="2" t="str">
        <f>"张文青"</f>
        <v>张文青</v>
      </c>
      <c r="C791" s="2" t="s">
        <v>774</v>
      </c>
      <c r="D791" s="2" t="s">
        <v>6</v>
      </c>
    </row>
    <row r="792" spans="1:4" ht="24.75" customHeight="1">
      <c r="A792" s="2">
        <v>790</v>
      </c>
      <c r="B792" s="2" t="str">
        <f>"李朝权"</f>
        <v>李朝权</v>
      </c>
      <c r="C792" s="2" t="s">
        <v>775</v>
      </c>
      <c r="D792" s="2" t="s">
        <v>6</v>
      </c>
    </row>
    <row r="793" spans="1:4" ht="24.75" customHeight="1">
      <c r="A793" s="2">
        <v>791</v>
      </c>
      <c r="B793" s="2" t="str">
        <f>"云钧"</f>
        <v>云钧</v>
      </c>
      <c r="C793" s="2" t="s">
        <v>776</v>
      </c>
      <c r="D793" s="2" t="s">
        <v>6</v>
      </c>
    </row>
    <row r="794" spans="1:4" ht="24.75" customHeight="1">
      <c r="A794" s="2">
        <v>792</v>
      </c>
      <c r="B794" s="2" t="str">
        <f>"李逸群"</f>
        <v>李逸群</v>
      </c>
      <c r="C794" s="2" t="s">
        <v>777</v>
      </c>
      <c r="D794" s="2" t="s">
        <v>6</v>
      </c>
    </row>
    <row r="795" spans="1:4" ht="24.75" customHeight="1">
      <c r="A795" s="2">
        <v>793</v>
      </c>
      <c r="B795" s="2" t="str">
        <f>"岑文静"</f>
        <v>岑文静</v>
      </c>
      <c r="C795" s="2" t="s">
        <v>778</v>
      </c>
      <c r="D795" s="2" t="s">
        <v>6</v>
      </c>
    </row>
    <row r="796" spans="1:4" ht="24.75" customHeight="1">
      <c r="A796" s="2">
        <v>794</v>
      </c>
      <c r="B796" s="2" t="str">
        <f>"林政"</f>
        <v>林政</v>
      </c>
      <c r="C796" s="2" t="s">
        <v>779</v>
      </c>
      <c r="D796" s="2" t="s">
        <v>6</v>
      </c>
    </row>
    <row r="797" spans="1:4" ht="24.75" customHeight="1">
      <c r="A797" s="2">
        <v>795</v>
      </c>
      <c r="B797" s="2" t="str">
        <f>"陈小朝"</f>
        <v>陈小朝</v>
      </c>
      <c r="C797" s="2" t="s">
        <v>780</v>
      </c>
      <c r="D797" s="2" t="s">
        <v>6</v>
      </c>
    </row>
    <row r="798" spans="1:4" ht="24.75" customHeight="1">
      <c r="A798" s="2">
        <v>796</v>
      </c>
      <c r="B798" s="2" t="str">
        <f>"邢彩茹"</f>
        <v>邢彩茹</v>
      </c>
      <c r="C798" s="2" t="s">
        <v>781</v>
      </c>
      <c r="D798" s="2" t="s">
        <v>6</v>
      </c>
    </row>
    <row r="799" spans="1:4" ht="24.75" customHeight="1">
      <c r="A799" s="2">
        <v>797</v>
      </c>
      <c r="B799" s="2" t="str">
        <f>"文宏"</f>
        <v>文宏</v>
      </c>
      <c r="C799" s="2" t="s">
        <v>782</v>
      </c>
      <c r="D799" s="2" t="s">
        <v>6</v>
      </c>
    </row>
    <row r="800" spans="1:4" ht="24.75" customHeight="1">
      <c r="A800" s="2">
        <v>798</v>
      </c>
      <c r="B800" s="2" t="str">
        <f>"黄天丁"</f>
        <v>黄天丁</v>
      </c>
      <c r="C800" s="2" t="s">
        <v>783</v>
      </c>
      <c r="D800" s="2" t="s">
        <v>6</v>
      </c>
    </row>
    <row r="801" spans="1:4" ht="24.75" customHeight="1">
      <c r="A801" s="2">
        <v>799</v>
      </c>
      <c r="B801" s="2" t="str">
        <f>"温锦"</f>
        <v>温锦</v>
      </c>
      <c r="C801" s="2" t="s">
        <v>784</v>
      </c>
      <c r="D801" s="2" t="s">
        <v>6</v>
      </c>
    </row>
    <row r="802" spans="1:4" ht="24.75" customHeight="1">
      <c r="A802" s="2">
        <v>800</v>
      </c>
      <c r="B802" s="2" t="str">
        <f>"庄荣靖"</f>
        <v>庄荣靖</v>
      </c>
      <c r="C802" s="2" t="s">
        <v>785</v>
      </c>
      <c r="D802" s="2" t="s">
        <v>6</v>
      </c>
    </row>
    <row r="803" spans="1:4" ht="24.75" customHeight="1">
      <c r="A803" s="2">
        <v>801</v>
      </c>
      <c r="B803" s="2" t="str">
        <f>"何其立"</f>
        <v>何其立</v>
      </c>
      <c r="C803" s="2" t="s">
        <v>786</v>
      </c>
      <c r="D803" s="2" t="s">
        <v>6</v>
      </c>
    </row>
    <row r="804" spans="1:4" ht="24.75" customHeight="1">
      <c r="A804" s="2">
        <v>802</v>
      </c>
      <c r="B804" s="2" t="str">
        <f>"王伟旭"</f>
        <v>王伟旭</v>
      </c>
      <c r="C804" s="2" t="s">
        <v>787</v>
      </c>
      <c r="D804" s="2" t="s">
        <v>6</v>
      </c>
    </row>
    <row r="805" spans="1:4" ht="24.75" customHeight="1">
      <c r="A805" s="2">
        <v>803</v>
      </c>
      <c r="B805" s="2" t="str">
        <f>"吴清智"</f>
        <v>吴清智</v>
      </c>
      <c r="C805" s="2" t="s">
        <v>788</v>
      </c>
      <c r="D805" s="2" t="s">
        <v>6</v>
      </c>
    </row>
    <row r="806" spans="1:4" ht="24.75" customHeight="1">
      <c r="A806" s="2">
        <v>804</v>
      </c>
      <c r="B806" s="2" t="str">
        <f>"张俐莉"</f>
        <v>张俐莉</v>
      </c>
      <c r="C806" s="2" t="s">
        <v>789</v>
      </c>
      <c r="D806" s="2" t="s">
        <v>6</v>
      </c>
    </row>
    <row r="807" spans="1:4" ht="24.75" customHeight="1">
      <c r="A807" s="2">
        <v>805</v>
      </c>
      <c r="B807" s="2" t="str">
        <f>"杨海梅"</f>
        <v>杨海梅</v>
      </c>
      <c r="C807" s="2" t="s">
        <v>790</v>
      </c>
      <c r="D807" s="2" t="s">
        <v>6</v>
      </c>
    </row>
    <row r="808" spans="1:4" ht="24.75" customHeight="1">
      <c r="A808" s="2">
        <v>806</v>
      </c>
      <c r="B808" s="2" t="str">
        <f>"桂玲玲"</f>
        <v>桂玲玲</v>
      </c>
      <c r="C808" s="2" t="s">
        <v>791</v>
      </c>
      <c r="D808" s="2" t="s">
        <v>6</v>
      </c>
    </row>
    <row r="809" spans="1:4" ht="24.75" customHeight="1">
      <c r="A809" s="2">
        <v>807</v>
      </c>
      <c r="B809" s="2" t="str">
        <f>"符泰华"</f>
        <v>符泰华</v>
      </c>
      <c r="C809" s="2" t="s">
        <v>792</v>
      </c>
      <c r="D809" s="2" t="s">
        <v>6</v>
      </c>
    </row>
    <row r="810" spans="1:4" ht="24.75" customHeight="1">
      <c r="A810" s="2">
        <v>808</v>
      </c>
      <c r="B810" s="2" t="str">
        <f>"李华原"</f>
        <v>李华原</v>
      </c>
      <c r="C810" s="2" t="s">
        <v>793</v>
      </c>
      <c r="D810" s="2" t="s">
        <v>6</v>
      </c>
    </row>
    <row r="811" spans="1:4" ht="24.75" customHeight="1">
      <c r="A811" s="2">
        <v>809</v>
      </c>
      <c r="B811" s="2" t="str">
        <f>"李斌"</f>
        <v>李斌</v>
      </c>
      <c r="C811" s="2" t="s">
        <v>794</v>
      </c>
      <c r="D811" s="2" t="s">
        <v>6</v>
      </c>
    </row>
    <row r="812" spans="1:4" ht="24.75" customHeight="1">
      <c r="A812" s="2">
        <v>810</v>
      </c>
      <c r="B812" s="2" t="str">
        <f>"蔡雁秋"</f>
        <v>蔡雁秋</v>
      </c>
      <c r="C812" s="2" t="s">
        <v>795</v>
      </c>
      <c r="D812" s="2" t="s">
        <v>6</v>
      </c>
    </row>
    <row r="813" spans="1:4" ht="24.75" customHeight="1">
      <c r="A813" s="2">
        <v>811</v>
      </c>
      <c r="B813" s="2" t="str">
        <f>"吴育跃"</f>
        <v>吴育跃</v>
      </c>
      <c r="C813" s="2" t="s">
        <v>796</v>
      </c>
      <c r="D813" s="2" t="s">
        <v>6</v>
      </c>
    </row>
    <row r="814" spans="1:4" ht="24.75" customHeight="1">
      <c r="A814" s="2">
        <v>812</v>
      </c>
      <c r="B814" s="2" t="str">
        <f>"吴林泽"</f>
        <v>吴林泽</v>
      </c>
      <c r="C814" s="2" t="s">
        <v>797</v>
      </c>
      <c r="D814" s="2" t="s">
        <v>6</v>
      </c>
    </row>
    <row r="815" spans="1:4" ht="24.75" customHeight="1">
      <c r="A815" s="2">
        <v>813</v>
      </c>
      <c r="B815" s="2" t="str">
        <f>"陈壮辉"</f>
        <v>陈壮辉</v>
      </c>
      <c r="C815" s="2" t="s">
        <v>798</v>
      </c>
      <c r="D815" s="2" t="s">
        <v>6</v>
      </c>
    </row>
    <row r="816" spans="1:4" ht="24.75" customHeight="1">
      <c r="A816" s="2">
        <v>814</v>
      </c>
      <c r="B816" s="2" t="str">
        <f>"唐善谦"</f>
        <v>唐善谦</v>
      </c>
      <c r="C816" s="2" t="s">
        <v>799</v>
      </c>
      <c r="D816" s="2" t="s">
        <v>6</v>
      </c>
    </row>
    <row r="817" spans="1:4" ht="24.75" customHeight="1">
      <c r="A817" s="2">
        <v>815</v>
      </c>
      <c r="B817" s="2" t="str">
        <f>"吴柄枢"</f>
        <v>吴柄枢</v>
      </c>
      <c r="C817" s="2" t="s">
        <v>800</v>
      </c>
      <c r="D817" s="2" t="s">
        <v>6</v>
      </c>
    </row>
    <row r="818" spans="1:4" ht="24.75" customHeight="1">
      <c r="A818" s="2">
        <v>816</v>
      </c>
      <c r="B818" s="2" t="str">
        <f>"王世锦"</f>
        <v>王世锦</v>
      </c>
      <c r="C818" s="2" t="s">
        <v>801</v>
      </c>
      <c r="D818" s="2" t="s">
        <v>6</v>
      </c>
    </row>
    <row r="819" spans="1:4" ht="24.75" customHeight="1">
      <c r="A819" s="2">
        <v>817</v>
      </c>
      <c r="B819" s="2" t="str">
        <f>"郑波华"</f>
        <v>郑波华</v>
      </c>
      <c r="C819" s="2" t="s">
        <v>802</v>
      </c>
      <c r="D819" s="2" t="s">
        <v>6</v>
      </c>
    </row>
    <row r="820" spans="1:4" ht="24.75" customHeight="1">
      <c r="A820" s="2">
        <v>818</v>
      </c>
      <c r="B820" s="2" t="str">
        <f>"江惠民"</f>
        <v>江惠民</v>
      </c>
      <c r="C820" s="2" t="s">
        <v>803</v>
      </c>
      <c r="D820" s="2" t="s">
        <v>6</v>
      </c>
    </row>
    <row r="821" spans="1:4" ht="24.75" customHeight="1">
      <c r="A821" s="2">
        <v>819</v>
      </c>
      <c r="B821" s="2" t="str">
        <f>"吴祥瑞"</f>
        <v>吴祥瑞</v>
      </c>
      <c r="C821" s="2" t="s">
        <v>804</v>
      </c>
      <c r="D821" s="2" t="s">
        <v>6</v>
      </c>
    </row>
    <row r="822" spans="1:4" ht="24.75" customHeight="1">
      <c r="A822" s="2">
        <v>820</v>
      </c>
      <c r="B822" s="2" t="str">
        <f>"吴少敏"</f>
        <v>吴少敏</v>
      </c>
      <c r="C822" s="2" t="s">
        <v>805</v>
      </c>
      <c r="D822" s="2" t="s">
        <v>6</v>
      </c>
    </row>
    <row r="823" spans="1:4" ht="24.75" customHeight="1">
      <c r="A823" s="2">
        <v>821</v>
      </c>
      <c r="B823" s="2" t="str">
        <f>"林伟玲"</f>
        <v>林伟玲</v>
      </c>
      <c r="C823" s="2" t="s">
        <v>806</v>
      </c>
      <c r="D823" s="2" t="s">
        <v>6</v>
      </c>
    </row>
    <row r="824" spans="1:4" ht="24.75" customHeight="1">
      <c r="A824" s="2">
        <v>822</v>
      </c>
      <c r="B824" s="2" t="str">
        <f>"王海芬"</f>
        <v>王海芬</v>
      </c>
      <c r="C824" s="2" t="s">
        <v>807</v>
      </c>
      <c r="D824" s="2" t="s">
        <v>6</v>
      </c>
    </row>
    <row r="825" spans="1:4" ht="24.75" customHeight="1">
      <c r="A825" s="2">
        <v>823</v>
      </c>
      <c r="B825" s="2" t="str">
        <f>"孙荣训"</f>
        <v>孙荣训</v>
      </c>
      <c r="C825" s="2" t="s">
        <v>808</v>
      </c>
      <c r="D825" s="2" t="s">
        <v>6</v>
      </c>
    </row>
    <row r="826" spans="1:4" ht="24.75" customHeight="1">
      <c r="A826" s="2">
        <v>824</v>
      </c>
      <c r="B826" s="2" t="str">
        <f>"梁乃升"</f>
        <v>梁乃升</v>
      </c>
      <c r="C826" s="2" t="s">
        <v>809</v>
      </c>
      <c r="D826" s="2" t="s">
        <v>6</v>
      </c>
    </row>
    <row r="827" spans="1:4" ht="24.75" customHeight="1">
      <c r="A827" s="2">
        <v>825</v>
      </c>
      <c r="B827" s="2" t="str">
        <f>"苏英花"</f>
        <v>苏英花</v>
      </c>
      <c r="C827" s="2" t="s">
        <v>810</v>
      </c>
      <c r="D827" s="2" t="s">
        <v>6</v>
      </c>
    </row>
    <row r="828" spans="1:4" ht="24.75" customHeight="1">
      <c r="A828" s="2">
        <v>826</v>
      </c>
      <c r="B828" s="2" t="str">
        <f>"何菁菁"</f>
        <v>何菁菁</v>
      </c>
      <c r="C828" s="2" t="s">
        <v>811</v>
      </c>
      <c r="D828" s="2" t="s">
        <v>6</v>
      </c>
    </row>
    <row r="829" spans="1:4" ht="24.75" customHeight="1">
      <c r="A829" s="2">
        <v>827</v>
      </c>
      <c r="B829" s="2" t="str">
        <f>"罗观锦"</f>
        <v>罗观锦</v>
      </c>
      <c r="C829" s="2" t="s">
        <v>812</v>
      </c>
      <c r="D829" s="2" t="s">
        <v>6</v>
      </c>
    </row>
    <row r="830" spans="1:4" ht="24.75" customHeight="1">
      <c r="A830" s="2">
        <v>828</v>
      </c>
      <c r="B830" s="2" t="str">
        <f>"郑世彪"</f>
        <v>郑世彪</v>
      </c>
      <c r="C830" s="2" t="s">
        <v>813</v>
      </c>
      <c r="D830" s="2" t="s">
        <v>6</v>
      </c>
    </row>
    <row r="831" spans="1:4" ht="24.75" customHeight="1">
      <c r="A831" s="2">
        <v>829</v>
      </c>
      <c r="B831" s="2" t="str">
        <f>"张涛"</f>
        <v>张涛</v>
      </c>
      <c r="C831" s="2" t="s">
        <v>814</v>
      </c>
      <c r="D831" s="2" t="s">
        <v>6</v>
      </c>
    </row>
    <row r="832" spans="1:4" ht="24.75" customHeight="1">
      <c r="A832" s="2">
        <v>830</v>
      </c>
      <c r="B832" s="2" t="str">
        <f>"蔡云媚"</f>
        <v>蔡云媚</v>
      </c>
      <c r="C832" s="2" t="s">
        <v>815</v>
      </c>
      <c r="D832" s="2" t="s">
        <v>6</v>
      </c>
    </row>
    <row r="833" spans="1:4" ht="24.75" customHeight="1">
      <c r="A833" s="2">
        <v>831</v>
      </c>
      <c r="B833" s="2" t="str">
        <f>"李悦"</f>
        <v>李悦</v>
      </c>
      <c r="C833" s="2" t="s">
        <v>816</v>
      </c>
      <c r="D833" s="2" t="s">
        <v>6</v>
      </c>
    </row>
    <row r="834" spans="1:4" ht="24.75" customHeight="1">
      <c r="A834" s="2">
        <v>832</v>
      </c>
      <c r="B834" s="2" t="str">
        <f>"符坚"</f>
        <v>符坚</v>
      </c>
      <c r="C834" s="2" t="s">
        <v>817</v>
      </c>
      <c r="D834" s="2" t="s">
        <v>6</v>
      </c>
    </row>
    <row r="835" spans="1:4" ht="24.75" customHeight="1">
      <c r="A835" s="2">
        <v>833</v>
      </c>
      <c r="B835" s="2" t="str">
        <f>"邹尾丽"</f>
        <v>邹尾丽</v>
      </c>
      <c r="C835" s="2" t="s">
        <v>818</v>
      </c>
      <c r="D835" s="2" t="s">
        <v>6</v>
      </c>
    </row>
    <row r="836" spans="1:4" ht="24.75" customHeight="1">
      <c r="A836" s="2">
        <v>834</v>
      </c>
      <c r="B836" s="2" t="str">
        <f>"周官润"</f>
        <v>周官润</v>
      </c>
      <c r="C836" s="2" t="s">
        <v>819</v>
      </c>
      <c r="D836" s="2" t="s">
        <v>6</v>
      </c>
    </row>
    <row r="837" spans="1:4" ht="24.75" customHeight="1">
      <c r="A837" s="2">
        <v>835</v>
      </c>
      <c r="B837" s="2" t="str">
        <f>"吴圣武"</f>
        <v>吴圣武</v>
      </c>
      <c r="C837" s="2" t="s">
        <v>820</v>
      </c>
      <c r="D837" s="2" t="s">
        <v>6</v>
      </c>
    </row>
    <row r="838" spans="1:4" ht="24.75" customHeight="1">
      <c r="A838" s="2">
        <v>836</v>
      </c>
      <c r="B838" s="2" t="str">
        <f>"陈玉英"</f>
        <v>陈玉英</v>
      </c>
      <c r="C838" s="2" t="s">
        <v>821</v>
      </c>
      <c r="D838" s="2" t="s">
        <v>6</v>
      </c>
    </row>
    <row r="839" spans="1:4" ht="24.75" customHeight="1">
      <c r="A839" s="2">
        <v>837</v>
      </c>
      <c r="B839" s="2" t="str">
        <f>"李翔"</f>
        <v>李翔</v>
      </c>
      <c r="C839" s="2" t="s">
        <v>822</v>
      </c>
      <c r="D839" s="2" t="s">
        <v>6</v>
      </c>
    </row>
    <row r="840" spans="1:4" ht="24.75" customHeight="1">
      <c r="A840" s="2">
        <v>838</v>
      </c>
      <c r="B840" s="2" t="str">
        <f>"陈嘉康"</f>
        <v>陈嘉康</v>
      </c>
      <c r="C840" s="2" t="s">
        <v>823</v>
      </c>
      <c r="D840" s="2" t="s">
        <v>6</v>
      </c>
    </row>
    <row r="841" spans="1:4" ht="24.75" customHeight="1">
      <c r="A841" s="2">
        <v>839</v>
      </c>
      <c r="B841" s="2" t="str">
        <f>"冯虓"</f>
        <v>冯虓</v>
      </c>
      <c r="C841" s="2" t="s">
        <v>824</v>
      </c>
      <c r="D841" s="2" t="s">
        <v>6</v>
      </c>
    </row>
    <row r="842" spans="1:4" ht="24.75" customHeight="1">
      <c r="A842" s="2">
        <v>840</v>
      </c>
      <c r="B842" s="2" t="str">
        <f>"陈慧玲"</f>
        <v>陈慧玲</v>
      </c>
      <c r="C842" s="2" t="s">
        <v>825</v>
      </c>
      <c r="D842" s="2" t="s">
        <v>6</v>
      </c>
    </row>
    <row r="843" spans="1:4" ht="24.75" customHeight="1">
      <c r="A843" s="2">
        <v>841</v>
      </c>
      <c r="B843" s="2" t="str">
        <f>"吴玉妹"</f>
        <v>吴玉妹</v>
      </c>
      <c r="C843" s="2" t="s">
        <v>826</v>
      </c>
      <c r="D843" s="2" t="s">
        <v>6</v>
      </c>
    </row>
    <row r="844" spans="1:4" ht="24.75" customHeight="1">
      <c r="A844" s="2">
        <v>842</v>
      </c>
      <c r="B844" s="2" t="str">
        <f>"张哲"</f>
        <v>张哲</v>
      </c>
      <c r="C844" s="2" t="s">
        <v>827</v>
      </c>
      <c r="D844" s="2" t="s">
        <v>6</v>
      </c>
    </row>
    <row r="845" spans="1:4" ht="24.75" customHeight="1">
      <c r="A845" s="2">
        <v>843</v>
      </c>
      <c r="B845" s="2" t="str">
        <f>"张家铭"</f>
        <v>张家铭</v>
      </c>
      <c r="C845" s="2" t="s">
        <v>828</v>
      </c>
      <c r="D845" s="2" t="s">
        <v>6</v>
      </c>
    </row>
    <row r="846" spans="1:4" ht="24.75" customHeight="1">
      <c r="A846" s="2">
        <v>844</v>
      </c>
      <c r="B846" s="2" t="str">
        <f>"华红伶"</f>
        <v>华红伶</v>
      </c>
      <c r="C846" s="2" t="s">
        <v>829</v>
      </c>
      <c r="D846" s="2" t="s">
        <v>6</v>
      </c>
    </row>
    <row r="847" spans="1:4" ht="24.75" customHeight="1">
      <c r="A847" s="2">
        <v>845</v>
      </c>
      <c r="B847" s="2" t="str">
        <f>"李春叶"</f>
        <v>李春叶</v>
      </c>
      <c r="C847" s="2" t="s">
        <v>830</v>
      </c>
      <c r="D847" s="2" t="s">
        <v>6</v>
      </c>
    </row>
    <row r="848" spans="1:4" ht="24.75" customHeight="1">
      <c r="A848" s="2">
        <v>846</v>
      </c>
      <c r="B848" s="2" t="str">
        <f>"王烨"</f>
        <v>王烨</v>
      </c>
      <c r="C848" s="2" t="s">
        <v>831</v>
      </c>
      <c r="D848" s="2" t="s">
        <v>6</v>
      </c>
    </row>
    <row r="849" spans="1:4" ht="24.75" customHeight="1">
      <c r="A849" s="2">
        <v>847</v>
      </c>
      <c r="B849" s="2" t="str">
        <f>"林阳"</f>
        <v>林阳</v>
      </c>
      <c r="C849" s="2" t="s">
        <v>832</v>
      </c>
      <c r="D849" s="2" t="s">
        <v>6</v>
      </c>
    </row>
    <row r="850" spans="1:4" ht="24.75" customHeight="1">
      <c r="A850" s="2">
        <v>848</v>
      </c>
      <c r="B850" s="2" t="str">
        <f>"吉家昌"</f>
        <v>吉家昌</v>
      </c>
      <c r="C850" s="2" t="s">
        <v>833</v>
      </c>
      <c r="D850" s="2" t="s">
        <v>6</v>
      </c>
    </row>
    <row r="851" spans="1:4" ht="24.75" customHeight="1">
      <c r="A851" s="2">
        <v>849</v>
      </c>
      <c r="B851" s="2" t="str">
        <f>"刘小莹"</f>
        <v>刘小莹</v>
      </c>
      <c r="C851" s="2" t="s">
        <v>834</v>
      </c>
      <c r="D851" s="2" t="s">
        <v>6</v>
      </c>
    </row>
    <row r="852" spans="1:4" ht="24.75" customHeight="1">
      <c r="A852" s="2">
        <v>850</v>
      </c>
      <c r="B852" s="2" t="str">
        <f>"黄宗悦"</f>
        <v>黄宗悦</v>
      </c>
      <c r="C852" s="2" t="s">
        <v>678</v>
      </c>
      <c r="D852" s="2" t="s">
        <v>6</v>
      </c>
    </row>
    <row r="853" spans="1:4" ht="24.75" customHeight="1">
      <c r="A853" s="2">
        <v>851</v>
      </c>
      <c r="B853" s="2" t="str">
        <f>"陈恒锦"</f>
        <v>陈恒锦</v>
      </c>
      <c r="C853" s="2" t="s">
        <v>835</v>
      </c>
      <c r="D853" s="2" t="s">
        <v>6</v>
      </c>
    </row>
    <row r="854" spans="1:4" ht="24.75" customHeight="1">
      <c r="A854" s="2">
        <v>852</v>
      </c>
      <c r="B854" s="2" t="str">
        <f>"赵开静"</f>
        <v>赵开静</v>
      </c>
      <c r="C854" s="2" t="s">
        <v>836</v>
      </c>
      <c r="D854" s="2" t="s">
        <v>6</v>
      </c>
    </row>
    <row r="855" spans="1:4" ht="24.75" customHeight="1">
      <c r="A855" s="2">
        <v>853</v>
      </c>
      <c r="B855" s="2" t="str">
        <f>"林珊珊"</f>
        <v>林珊珊</v>
      </c>
      <c r="C855" s="2" t="s">
        <v>837</v>
      </c>
      <c r="D855" s="2" t="s">
        <v>6</v>
      </c>
    </row>
    <row r="856" spans="1:4" ht="24.75" customHeight="1">
      <c r="A856" s="2">
        <v>854</v>
      </c>
      <c r="B856" s="2" t="str">
        <f>"王冠"</f>
        <v>王冠</v>
      </c>
      <c r="C856" s="2" t="s">
        <v>838</v>
      </c>
      <c r="D856" s="2" t="s">
        <v>6</v>
      </c>
    </row>
    <row r="857" spans="1:4" ht="24.75" customHeight="1">
      <c r="A857" s="2">
        <v>855</v>
      </c>
      <c r="B857" s="2" t="str">
        <f>"赵永廷"</f>
        <v>赵永廷</v>
      </c>
      <c r="C857" s="2" t="s">
        <v>839</v>
      </c>
      <c r="D857" s="2" t="s">
        <v>6</v>
      </c>
    </row>
    <row r="858" spans="1:4" ht="24.75" customHeight="1">
      <c r="A858" s="2">
        <v>856</v>
      </c>
      <c r="B858" s="2" t="str">
        <f>"吴川俊"</f>
        <v>吴川俊</v>
      </c>
      <c r="C858" s="2" t="s">
        <v>840</v>
      </c>
      <c r="D858" s="2" t="s">
        <v>6</v>
      </c>
    </row>
    <row r="859" spans="1:4" ht="24.75" customHeight="1">
      <c r="A859" s="2">
        <v>857</v>
      </c>
      <c r="B859" s="2" t="str">
        <f>"何廷剑"</f>
        <v>何廷剑</v>
      </c>
      <c r="C859" s="2" t="s">
        <v>841</v>
      </c>
      <c r="D859" s="2" t="s">
        <v>6</v>
      </c>
    </row>
    <row r="860" spans="1:4" ht="24.75" customHeight="1">
      <c r="A860" s="2">
        <v>858</v>
      </c>
      <c r="B860" s="2" t="str">
        <f>"陈虹"</f>
        <v>陈虹</v>
      </c>
      <c r="C860" s="2" t="s">
        <v>842</v>
      </c>
      <c r="D860" s="2" t="s">
        <v>6</v>
      </c>
    </row>
    <row r="861" spans="1:4" ht="24.75" customHeight="1">
      <c r="A861" s="2">
        <v>859</v>
      </c>
      <c r="B861" s="2" t="str">
        <f>"钟鸾凤"</f>
        <v>钟鸾凤</v>
      </c>
      <c r="C861" s="2" t="s">
        <v>843</v>
      </c>
      <c r="D861" s="2" t="s">
        <v>6</v>
      </c>
    </row>
    <row r="862" spans="1:4" ht="24.75" customHeight="1">
      <c r="A862" s="2">
        <v>860</v>
      </c>
      <c r="B862" s="2" t="str">
        <f>"王庆斌"</f>
        <v>王庆斌</v>
      </c>
      <c r="C862" s="2" t="s">
        <v>844</v>
      </c>
      <c r="D862" s="2" t="s">
        <v>6</v>
      </c>
    </row>
    <row r="863" spans="1:4" ht="24.75" customHeight="1">
      <c r="A863" s="2">
        <v>861</v>
      </c>
      <c r="B863" s="2" t="str">
        <f>"王钦"</f>
        <v>王钦</v>
      </c>
      <c r="C863" s="2" t="s">
        <v>845</v>
      </c>
      <c r="D863" s="2" t="s">
        <v>6</v>
      </c>
    </row>
    <row r="864" spans="1:4" ht="24.75" customHeight="1">
      <c r="A864" s="2">
        <v>862</v>
      </c>
      <c r="B864" s="2" t="str">
        <f>"梁原溢"</f>
        <v>梁原溢</v>
      </c>
      <c r="C864" s="2" t="s">
        <v>846</v>
      </c>
      <c r="D864" s="2" t="s">
        <v>6</v>
      </c>
    </row>
    <row r="865" spans="1:4" ht="24.75" customHeight="1">
      <c r="A865" s="2">
        <v>863</v>
      </c>
      <c r="B865" s="2" t="str">
        <f>"甘璐"</f>
        <v>甘璐</v>
      </c>
      <c r="C865" s="2" t="s">
        <v>847</v>
      </c>
      <c r="D865" s="2" t="s">
        <v>6</v>
      </c>
    </row>
    <row r="866" spans="1:4" ht="24.75" customHeight="1">
      <c r="A866" s="2">
        <v>864</v>
      </c>
      <c r="B866" s="2" t="str">
        <f>"海南海口"</f>
        <v>海南海口</v>
      </c>
      <c r="C866" s="2" t="s">
        <v>848</v>
      </c>
      <c r="D866" s="2" t="s">
        <v>6</v>
      </c>
    </row>
    <row r="867" spans="1:4" ht="24.75" customHeight="1">
      <c r="A867" s="2">
        <v>865</v>
      </c>
      <c r="B867" s="2" t="str">
        <f>"苏妹"</f>
        <v>苏妹</v>
      </c>
      <c r="C867" s="2" t="s">
        <v>849</v>
      </c>
      <c r="D867" s="2" t="s">
        <v>6</v>
      </c>
    </row>
    <row r="868" spans="1:4" ht="24.75" customHeight="1">
      <c r="A868" s="2">
        <v>866</v>
      </c>
      <c r="B868" s="2" t="str">
        <f>"张敏"</f>
        <v>张敏</v>
      </c>
      <c r="C868" s="2" t="s">
        <v>850</v>
      </c>
      <c r="D868" s="2" t="s">
        <v>6</v>
      </c>
    </row>
    <row r="869" spans="1:4" ht="24.75" customHeight="1">
      <c r="A869" s="2">
        <v>867</v>
      </c>
      <c r="B869" s="2" t="str">
        <f>"冯宝"</f>
        <v>冯宝</v>
      </c>
      <c r="C869" s="2" t="s">
        <v>851</v>
      </c>
      <c r="D869" s="2" t="s">
        <v>6</v>
      </c>
    </row>
    <row r="870" spans="1:4" ht="24.75" customHeight="1">
      <c r="A870" s="2">
        <v>868</v>
      </c>
      <c r="B870" s="2" t="str">
        <f>"王薇"</f>
        <v>王薇</v>
      </c>
      <c r="C870" s="2" t="s">
        <v>852</v>
      </c>
      <c r="D870" s="2" t="s">
        <v>6</v>
      </c>
    </row>
    <row r="871" spans="1:4" ht="24.75" customHeight="1">
      <c r="A871" s="2">
        <v>869</v>
      </c>
      <c r="B871" s="2" t="str">
        <f>"谢光锐"</f>
        <v>谢光锐</v>
      </c>
      <c r="C871" s="2" t="s">
        <v>853</v>
      </c>
      <c r="D871" s="2" t="s">
        <v>6</v>
      </c>
    </row>
    <row r="872" spans="1:4" ht="24.75" customHeight="1">
      <c r="A872" s="2">
        <v>870</v>
      </c>
      <c r="B872" s="2" t="str">
        <f>"沈丹丹"</f>
        <v>沈丹丹</v>
      </c>
      <c r="C872" s="2" t="s">
        <v>854</v>
      </c>
      <c r="D872" s="2" t="s">
        <v>6</v>
      </c>
    </row>
    <row r="873" spans="1:4" ht="24.75" customHeight="1">
      <c r="A873" s="2">
        <v>871</v>
      </c>
      <c r="B873" s="2" t="str">
        <f>"许悦"</f>
        <v>许悦</v>
      </c>
      <c r="C873" s="2" t="s">
        <v>855</v>
      </c>
      <c r="D873" s="2" t="s">
        <v>6</v>
      </c>
    </row>
    <row r="874" spans="1:4" ht="24.75" customHeight="1">
      <c r="A874" s="2">
        <v>872</v>
      </c>
      <c r="B874" s="2" t="str">
        <f>"王小勇"</f>
        <v>王小勇</v>
      </c>
      <c r="C874" s="2" t="s">
        <v>856</v>
      </c>
      <c r="D874" s="2" t="s">
        <v>6</v>
      </c>
    </row>
    <row r="875" spans="1:4" ht="24.75" customHeight="1">
      <c r="A875" s="2">
        <v>873</v>
      </c>
      <c r="B875" s="2" t="str">
        <f>"符祥旭"</f>
        <v>符祥旭</v>
      </c>
      <c r="C875" s="2" t="s">
        <v>857</v>
      </c>
      <c r="D875" s="2" t="s">
        <v>6</v>
      </c>
    </row>
    <row r="876" spans="1:4" ht="24.75" customHeight="1">
      <c r="A876" s="2">
        <v>874</v>
      </c>
      <c r="B876" s="2" t="str">
        <f>"王小芳"</f>
        <v>王小芳</v>
      </c>
      <c r="C876" s="2" t="s">
        <v>858</v>
      </c>
      <c r="D876" s="2" t="s">
        <v>6</v>
      </c>
    </row>
    <row r="877" spans="1:4" ht="24.75" customHeight="1">
      <c r="A877" s="2">
        <v>875</v>
      </c>
      <c r="B877" s="2" t="str">
        <f>"刘甲宁"</f>
        <v>刘甲宁</v>
      </c>
      <c r="C877" s="2" t="s">
        <v>859</v>
      </c>
      <c r="D877" s="2" t="s">
        <v>6</v>
      </c>
    </row>
    <row r="878" spans="1:4" ht="24.75" customHeight="1">
      <c r="A878" s="2">
        <v>876</v>
      </c>
      <c r="B878" s="2" t="str">
        <f>"吴芝玲"</f>
        <v>吴芝玲</v>
      </c>
      <c r="C878" s="2" t="s">
        <v>860</v>
      </c>
      <c r="D878" s="2" t="s">
        <v>6</v>
      </c>
    </row>
    <row r="879" spans="1:4" ht="24.75" customHeight="1">
      <c r="A879" s="2">
        <v>877</v>
      </c>
      <c r="B879" s="2" t="str">
        <f>"王宗兵"</f>
        <v>王宗兵</v>
      </c>
      <c r="C879" s="2" t="s">
        <v>861</v>
      </c>
      <c r="D879" s="2" t="s">
        <v>6</v>
      </c>
    </row>
    <row r="880" spans="1:4" ht="24.75" customHeight="1">
      <c r="A880" s="2">
        <v>878</v>
      </c>
      <c r="B880" s="2" t="str">
        <f>"吴锦喜"</f>
        <v>吴锦喜</v>
      </c>
      <c r="C880" s="2" t="s">
        <v>862</v>
      </c>
      <c r="D880" s="2" t="s">
        <v>6</v>
      </c>
    </row>
    <row r="881" spans="1:4" ht="24.75" customHeight="1">
      <c r="A881" s="2">
        <v>879</v>
      </c>
      <c r="B881" s="2" t="str">
        <f>"崔贝妮"</f>
        <v>崔贝妮</v>
      </c>
      <c r="C881" s="2" t="s">
        <v>863</v>
      </c>
      <c r="D881" s="2" t="s">
        <v>6</v>
      </c>
    </row>
    <row r="882" spans="1:4" ht="24.75" customHeight="1">
      <c r="A882" s="2">
        <v>880</v>
      </c>
      <c r="B882" s="2" t="str">
        <f>"李泽"</f>
        <v>李泽</v>
      </c>
      <c r="C882" s="2" t="s">
        <v>864</v>
      </c>
      <c r="D882" s="2" t="s">
        <v>6</v>
      </c>
    </row>
    <row r="883" spans="1:4" ht="24.75" customHeight="1">
      <c r="A883" s="2">
        <v>881</v>
      </c>
      <c r="B883" s="2" t="str">
        <f>"谭必纪"</f>
        <v>谭必纪</v>
      </c>
      <c r="C883" s="2" t="s">
        <v>865</v>
      </c>
      <c r="D883" s="2" t="s">
        <v>6</v>
      </c>
    </row>
    <row r="884" spans="1:4" ht="24.75" customHeight="1">
      <c r="A884" s="2">
        <v>882</v>
      </c>
      <c r="B884" s="2" t="str">
        <f>"杜高旺"</f>
        <v>杜高旺</v>
      </c>
      <c r="C884" s="2" t="s">
        <v>684</v>
      </c>
      <c r="D884" s="2" t="s">
        <v>6</v>
      </c>
    </row>
    <row r="885" spans="1:4" ht="24.75" customHeight="1">
      <c r="A885" s="2">
        <v>883</v>
      </c>
      <c r="B885" s="2" t="str">
        <f>"邢艺"</f>
        <v>邢艺</v>
      </c>
      <c r="C885" s="2" t="s">
        <v>866</v>
      </c>
      <c r="D885" s="2" t="s">
        <v>6</v>
      </c>
    </row>
    <row r="886" spans="1:4" ht="24.75" customHeight="1">
      <c r="A886" s="2">
        <v>884</v>
      </c>
      <c r="B886" s="2" t="str">
        <f>"黄金勇"</f>
        <v>黄金勇</v>
      </c>
      <c r="C886" s="2" t="s">
        <v>867</v>
      </c>
      <c r="D886" s="2" t="s">
        <v>6</v>
      </c>
    </row>
    <row r="887" spans="1:4" ht="24.75" customHeight="1">
      <c r="A887" s="2">
        <v>885</v>
      </c>
      <c r="B887" s="2" t="str">
        <f>"许河"</f>
        <v>许河</v>
      </c>
      <c r="C887" s="2" t="s">
        <v>868</v>
      </c>
      <c r="D887" s="2" t="s">
        <v>6</v>
      </c>
    </row>
    <row r="888" spans="1:4" ht="24.75" customHeight="1">
      <c r="A888" s="2">
        <v>886</v>
      </c>
      <c r="B888" s="2" t="str">
        <f>"任华金"</f>
        <v>任华金</v>
      </c>
      <c r="C888" s="2" t="s">
        <v>869</v>
      </c>
      <c r="D888" s="2" t="s">
        <v>6</v>
      </c>
    </row>
    <row r="889" spans="1:4" ht="24.75" customHeight="1">
      <c r="A889" s="2">
        <v>887</v>
      </c>
      <c r="B889" s="2" t="str">
        <f>"文俊瑛"</f>
        <v>文俊瑛</v>
      </c>
      <c r="C889" s="2" t="s">
        <v>870</v>
      </c>
      <c r="D889" s="2" t="s">
        <v>6</v>
      </c>
    </row>
    <row r="890" spans="1:4" ht="24.75" customHeight="1">
      <c r="A890" s="2">
        <v>888</v>
      </c>
      <c r="B890" s="2" t="str">
        <f>"陈亚丽"</f>
        <v>陈亚丽</v>
      </c>
      <c r="C890" s="2" t="s">
        <v>871</v>
      </c>
      <c r="D890" s="2" t="s">
        <v>6</v>
      </c>
    </row>
    <row r="891" spans="1:4" ht="24.75" customHeight="1">
      <c r="A891" s="2">
        <v>889</v>
      </c>
      <c r="B891" s="2" t="str">
        <f>"雷佳"</f>
        <v>雷佳</v>
      </c>
      <c r="C891" s="2" t="s">
        <v>872</v>
      </c>
      <c r="D891" s="2" t="s">
        <v>6</v>
      </c>
    </row>
    <row r="892" spans="1:4" ht="24.75" customHeight="1">
      <c r="A892" s="2">
        <v>890</v>
      </c>
      <c r="B892" s="2" t="str">
        <f>"王挺懿"</f>
        <v>王挺懿</v>
      </c>
      <c r="C892" s="2" t="s">
        <v>873</v>
      </c>
      <c r="D892" s="2" t="s">
        <v>6</v>
      </c>
    </row>
    <row r="893" spans="1:4" ht="24.75" customHeight="1">
      <c r="A893" s="2">
        <v>891</v>
      </c>
      <c r="B893" s="2" t="str">
        <f>"耿勇"</f>
        <v>耿勇</v>
      </c>
      <c r="C893" s="2" t="s">
        <v>874</v>
      </c>
      <c r="D893" s="2" t="s">
        <v>6</v>
      </c>
    </row>
    <row r="894" spans="1:4" ht="24.75" customHeight="1">
      <c r="A894" s="2">
        <v>892</v>
      </c>
      <c r="B894" s="2" t="str">
        <f>"王丹妮"</f>
        <v>王丹妮</v>
      </c>
      <c r="C894" s="2" t="s">
        <v>399</v>
      </c>
      <c r="D894" s="2" t="s">
        <v>6</v>
      </c>
    </row>
    <row r="895" spans="1:4" ht="24.75" customHeight="1">
      <c r="A895" s="2">
        <v>893</v>
      </c>
      <c r="B895" s="2" t="str">
        <f>"刘子豪"</f>
        <v>刘子豪</v>
      </c>
      <c r="C895" s="2" t="s">
        <v>875</v>
      </c>
      <c r="D895" s="2" t="s">
        <v>6</v>
      </c>
    </row>
    <row r="896" spans="1:4" ht="24.75" customHeight="1">
      <c r="A896" s="2">
        <v>894</v>
      </c>
      <c r="B896" s="2" t="str">
        <f>"符吉平"</f>
        <v>符吉平</v>
      </c>
      <c r="C896" s="2" t="s">
        <v>876</v>
      </c>
      <c r="D896" s="2" t="s">
        <v>6</v>
      </c>
    </row>
    <row r="897" spans="1:4" ht="24.75" customHeight="1">
      <c r="A897" s="2">
        <v>895</v>
      </c>
      <c r="B897" s="2" t="str">
        <f>"傅洁"</f>
        <v>傅洁</v>
      </c>
      <c r="C897" s="2" t="s">
        <v>877</v>
      </c>
      <c r="D897" s="2" t="s">
        <v>6</v>
      </c>
    </row>
    <row r="898" spans="1:4" ht="24.75" customHeight="1">
      <c r="A898" s="2">
        <v>896</v>
      </c>
      <c r="B898" s="2" t="str">
        <f>"陈以炳"</f>
        <v>陈以炳</v>
      </c>
      <c r="C898" s="2" t="s">
        <v>878</v>
      </c>
      <c r="D898" s="2" t="s">
        <v>6</v>
      </c>
    </row>
    <row r="899" spans="1:4" ht="24.75" customHeight="1">
      <c r="A899" s="2">
        <v>897</v>
      </c>
      <c r="B899" s="2" t="str">
        <f>"孙蕾"</f>
        <v>孙蕾</v>
      </c>
      <c r="C899" s="2" t="s">
        <v>879</v>
      </c>
      <c r="D899" s="2" t="s">
        <v>6</v>
      </c>
    </row>
    <row r="900" spans="1:4" ht="24.75" customHeight="1">
      <c r="A900" s="2">
        <v>898</v>
      </c>
      <c r="B900" s="2" t="str">
        <f>"胡献杰"</f>
        <v>胡献杰</v>
      </c>
      <c r="C900" s="2" t="s">
        <v>880</v>
      </c>
      <c r="D900" s="2" t="s">
        <v>6</v>
      </c>
    </row>
    <row r="901" spans="1:4" ht="24.75" customHeight="1">
      <c r="A901" s="2">
        <v>899</v>
      </c>
      <c r="B901" s="2" t="str">
        <f>"蒙钟萍"</f>
        <v>蒙钟萍</v>
      </c>
      <c r="C901" s="2" t="s">
        <v>881</v>
      </c>
      <c r="D901" s="2" t="s">
        <v>6</v>
      </c>
    </row>
    <row r="902" spans="1:4" ht="24.75" customHeight="1">
      <c r="A902" s="2">
        <v>900</v>
      </c>
      <c r="B902" s="2" t="str">
        <f>"符清源"</f>
        <v>符清源</v>
      </c>
      <c r="C902" s="2" t="s">
        <v>882</v>
      </c>
      <c r="D902" s="2" t="s">
        <v>6</v>
      </c>
    </row>
    <row r="903" spans="1:4" ht="24.75" customHeight="1">
      <c r="A903" s="2">
        <v>901</v>
      </c>
      <c r="B903" s="2" t="str">
        <f>"董家江"</f>
        <v>董家江</v>
      </c>
      <c r="C903" s="2" t="s">
        <v>883</v>
      </c>
      <c r="D903" s="2" t="s">
        <v>6</v>
      </c>
    </row>
    <row r="904" spans="1:4" ht="24.75" customHeight="1">
      <c r="A904" s="2">
        <v>902</v>
      </c>
      <c r="B904" s="2" t="str">
        <f>"王良"</f>
        <v>王良</v>
      </c>
      <c r="C904" s="2" t="s">
        <v>884</v>
      </c>
      <c r="D904" s="2" t="s">
        <v>6</v>
      </c>
    </row>
    <row r="905" spans="1:4" ht="24.75" customHeight="1">
      <c r="A905" s="2">
        <v>903</v>
      </c>
      <c r="B905" s="2" t="str">
        <f>"骆建业"</f>
        <v>骆建业</v>
      </c>
      <c r="C905" s="2" t="s">
        <v>885</v>
      </c>
      <c r="D905" s="2" t="s">
        <v>6</v>
      </c>
    </row>
    <row r="906" spans="1:4" ht="24.75" customHeight="1">
      <c r="A906" s="2">
        <v>904</v>
      </c>
      <c r="B906" s="2" t="str">
        <f>"王兴泰"</f>
        <v>王兴泰</v>
      </c>
      <c r="C906" s="2" t="s">
        <v>886</v>
      </c>
      <c r="D906" s="2" t="s">
        <v>6</v>
      </c>
    </row>
    <row r="907" spans="1:4" ht="24.75" customHeight="1">
      <c r="A907" s="2">
        <v>905</v>
      </c>
      <c r="B907" s="2" t="str">
        <f>"李妍妍"</f>
        <v>李妍妍</v>
      </c>
      <c r="C907" s="2" t="s">
        <v>887</v>
      </c>
      <c r="D907" s="2" t="s">
        <v>6</v>
      </c>
    </row>
    <row r="908" spans="1:4" ht="24.75" customHeight="1">
      <c r="A908" s="2">
        <v>906</v>
      </c>
      <c r="B908" s="2" t="str">
        <f>"骆秀金"</f>
        <v>骆秀金</v>
      </c>
      <c r="C908" s="2" t="s">
        <v>888</v>
      </c>
      <c r="D908" s="2" t="s">
        <v>6</v>
      </c>
    </row>
    <row r="909" spans="1:4" ht="24.75" customHeight="1">
      <c r="A909" s="2">
        <v>907</v>
      </c>
      <c r="B909" s="2" t="str">
        <f>"朱锦芸"</f>
        <v>朱锦芸</v>
      </c>
      <c r="C909" s="2" t="s">
        <v>889</v>
      </c>
      <c r="D909" s="2" t="s">
        <v>6</v>
      </c>
    </row>
    <row r="910" spans="1:4" ht="24.75" customHeight="1">
      <c r="A910" s="2">
        <v>908</v>
      </c>
      <c r="B910" s="2" t="str">
        <f>"林贻凯"</f>
        <v>林贻凯</v>
      </c>
      <c r="C910" s="2" t="s">
        <v>890</v>
      </c>
      <c r="D910" s="2" t="s">
        <v>6</v>
      </c>
    </row>
    <row r="911" spans="1:4" ht="24.75" customHeight="1">
      <c r="A911" s="2">
        <v>909</v>
      </c>
      <c r="B911" s="2" t="str">
        <f>"倪德英"</f>
        <v>倪德英</v>
      </c>
      <c r="C911" s="2" t="s">
        <v>891</v>
      </c>
      <c r="D911" s="2" t="s">
        <v>6</v>
      </c>
    </row>
    <row r="912" spans="1:4" ht="24.75" customHeight="1">
      <c r="A912" s="2">
        <v>910</v>
      </c>
      <c r="B912" s="2" t="str">
        <f>"刘晗悦"</f>
        <v>刘晗悦</v>
      </c>
      <c r="C912" s="2" t="s">
        <v>892</v>
      </c>
      <c r="D912" s="2" t="s">
        <v>6</v>
      </c>
    </row>
    <row r="913" spans="1:4" ht="24.75" customHeight="1">
      <c r="A913" s="2">
        <v>911</v>
      </c>
      <c r="B913" s="2" t="str">
        <f>"吴礼博"</f>
        <v>吴礼博</v>
      </c>
      <c r="C913" s="2" t="s">
        <v>893</v>
      </c>
      <c r="D913" s="2" t="s">
        <v>6</v>
      </c>
    </row>
    <row r="914" spans="1:4" ht="24.75" customHeight="1">
      <c r="A914" s="2">
        <v>912</v>
      </c>
      <c r="B914" s="2" t="str">
        <f>"李静"</f>
        <v>李静</v>
      </c>
      <c r="C914" s="2" t="s">
        <v>894</v>
      </c>
      <c r="D914" s="2" t="s">
        <v>6</v>
      </c>
    </row>
    <row r="915" spans="1:4" ht="24.75" customHeight="1">
      <c r="A915" s="2">
        <v>913</v>
      </c>
      <c r="B915" s="2" t="str">
        <f>"杨萍"</f>
        <v>杨萍</v>
      </c>
      <c r="C915" s="2" t="s">
        <v>895</v>
      </c>
      <c r="D915" s="2" t="s">
        <v>6</v>
      </c>
    </row>
    <row r="916" spans="1:4" ht="24.75" customHeight="1">
      <c r="A916" s="2">
        <v>914</v>
      </c>
      <c r="B916" s="2" t="str">
        <f>"梁之琼"</f>
        <v>梁之琼</v>
      </c>
      <c r="C916" s="2" t="s">
        <v>896</v>
      </c>
      <c r="D916" s="2" t="s">
        <v>6</v>
      </c>
    </row>
    <row r="917" spans="1:4" ht="24.75" customHeight="1">
      <c r="A917" s="2">
        <v>915</v>
      </c>
      <c r="B917" s="2" t="str">
        <f>"陈思任"</f>
        <v>陈思任</v>
      </c>
      <c r="C917" s="2" t="s">
        <v>897</v>
      </c>
      <c r="D917" s="2" t="s">
        <v>6</v>
      </c>
    </row>
    <row r="918" spans="1:4" ht="24.75" customHeight="1">
      <c r="A918" s="2">
        <v>916</v>
      </c>
      <c r="B918" s="2" t="str">
        <f>"叶文熊"</f>
        <v>叶文熊</v>
      </c>
      <c r="C918" s="2" t="s">
        <v>898</v>
      </c>
      <c r="D918" s="2" t="s">
        <v>6</v>
      </c>
    </row>
    <row r="919" spans="1:4" ht="24.75" customHeight="1">
      <c r="A919" s="2">
        <v>917</v>
      </c>
      <c r="B919" s="2" t="str">
        <f>"邓丽娟"</f>
        <v>邓丽娟</v>
      </c>
      <c r="C919" s="2" t="s">
        <v>899</v>
      </c>
      <c r="D919" s="2" t="s">
        <v>6</v>
      </c>
    </row>
    <row r="920" spans="1:4" ht="24.75" customHeight="1">
      <c r="A920" s="2">
        <v>918</v>
      </c>
      <c r="B920" s="2" t="str">
        <f>"王超"</f>
        <v>王超</v>
      </c>
      <c r="C920" s="2" t="s">
        <v>900</v>
      </c>
      <c r="D920" s="2" t="s">
        <v>6</v>
      </c>
    </row>
    <row r="921" spans="1:4" ht="24.75" customHeight="1">
      <c r="A921" s="2">
        <v>919</v>
      </c>
      <c r="B921" s="2" t="str">
        <f>"王腾"</f>
        <v>王腾</v>
      </c>
      <c r="C921" s="2" t="s">
        <v>901</v>
      </c>
      <c r="D921" s="2" t="s">
        <v>6</v>
      </c>
    </row>
    <row r="922" spans="1:4" ht="24.75" customHeight="1">
      <c r="A922" s="2">
        <v>920</v>
      </c>
      <c r="B922" s="2" t="str">
        <f>"桂侃健"</f>
        <v>桂侃健</v>
      </c>
      <c r="C922" s="2" t="s">
        <v>902</v>
      </c>
      <c r="D922" s="2" t="s">
        <v>6</v>
      </c>
    </row>
    <row r="923" spans="1:4" ht="24.75" customHeight="1">
      <c r="A923" s="2">
        <v>921</v>
      </c>
      <c r="B923" s="2" t="str">
        <f>"林凤仪"</f>
        <v>林凤仪</v>
      </c>
      <c r="C923" s="2" t="s">
        <v>903</v>
      </c>
      <c r="D923" s="2" t="s">
        <v>6</v>
      </c>
    </row>
    <row r="924" spans="1:4" ht="24.75" customHeight="1">
      <c r="A924" s="2">
        <v>922</v>
      </c>
      <c r="B924" s="2" t="str">
        <f>"黄宏雅"</f>
        <v>黄宏雅</v>
      </c>
      <c r="C924" s="2" t="s">
        <v>904</v>
      </c>
      <c r="D924" s="2" t="s">
        <v>6</v>
      </c>
    </row>
    <row r="925" spans="1:4" ht="24.75" customHeight="1">
      <c r="A925" s="2">
        <v>923</v>
      </c>
      <c r="B925" s="2" t="str">
        <f>"夏所伟"</f>
        <v>夏所伟</v>
      </c>
      <c r="C925" s="2" t="s">
        <v>905</v>
      </c>
      <c r="D925" s="2" t="s">
        <v>6</v>
      </c>
    </row>
    <row r="926" spans="1:4" ht="24.75" customHeight="1">
      <c r="A926" s="2">
        <v>924</v>
      </c>
      <c r="B926" s="2" t="str">
        <f>"吴壮"</f>
        <v>吴壮</v>
      </c>
      <c r="C926" s="2" t="s">
        <v>586</v>
      </c>
      <c r="D926" s="2" t="s">
        <v>6</v>
      </c>
    </row>
    <row r="927" spans="1:4" ht="24.75" customHeight="1">
      <c r="A927" s="2">
        <v>925</v>
      </c>
      <c r="B927" s="2" t="str">
        <f>"张创盛"</f>
        <v>张创盛</v>
      </c>
      <c r="C927" s="2" t="s">
        <v>906</v>
      </c>
      <c r="D927" s="2" t="s">
        <v>6</v>
      </c>
    </row>
    <row r="928" spans="1:4" ht="24.75" customHeight="1">
      <c r="A928" s="2">
        <v>926</v>
      </c>
      <c r="B928" s="2" t="str">
        <f>"黄山珊"</f>
        <v>黄山珊</v>
      </c>
      <c r="C928" s="2" t="s">
        <v>907</v>
      </c>
      <c r="D928" s="2" t="s">
        <v>6</v>
      </c>
    </row>
    <row r="929" spans="1:4" ht="24.75" customHeight="1">
      <c r="A929" s="2">
        <v>927</v>
      </c>
      <c r="B929" s="2" t="str">
        <f>"肖仕明"</f>
        <v>肖仕明</v>
      </c>
      <c r="C929" s="2" t="s">
        <v>908</v>
      </c>
      <c r="D929" s="2" t="s">
        <v>6</v>
      </c>
    </row>
    <row r="930" spans="1:4" ht="24.75" customHeight="1">
      <c r="A930" s="2">
        <v>928</v>
      </c>
      <c r="B930" s="2" t="str">
        <f>"陈有德"</f>
        <v>陈有德</v>
      </c>
      <c r="C930" s="2" t="s">
        <v>909</v>
      </c>
      <c r="D930" s="2" t="s">
        <v>6</v>
      </c>
    </row>
    <row r="931" spans="1:4" ht="24.75" customHeight="1">
      <c r="A931" s="2">
        <v>929</v>
      </c>
      <c r="B931" s="2" t="str">
        <f>"王子广"</f>
        <v>王子广</v>
      </c>
      <c r="C931" s="2" t="s">
        <v>910</v>
      </c>
      <c r="D931" s="2" t="s">
        <v>6</v>
      </c>
    </row>
    <row r="932" spans="1:4" ht="24.75" customHeight="1">
      <c r="A932" s="2">
        <v>930</v>
      </c>
      <c r="B932" s="2" t="str">
        <f>"骆青山"</f>
        <v>骆青山</v>
      </c>
      <c r="C932" s="2" t="s">
        <v>911</v>
      </c>
      <c r="D932" s="2" t="s">
        <v>6</v>
      </c>
    </row>
    <row r="933" spans="1:4" ht="24.75" customHeight="1">
      <c r="A933" s="2">
        <v>931</v>
      </c>
      <c r="B933" s="2" t="str">
        <f>"陈明杰"</f>
        <v>陈明杰</v>
      </c>
      <c r="C933" s="2" t="s">
        <v>912</v>
      </c>
      <c r="D933" s="2" t="s">
        <v>6</v>
      </c>
    </row>
    <row r="934" spans="1:4" ht="24.75" customHeight="1">
      <c r="A934" s="2">
        <v>932</v>
      </c>
      <c r="B934" s="2" t="str">
        <f>"李艺茹"</f>
        <v>李艺茹</v>
      </c>
      <c r="C934" s="2" t="s">
        <v>913</v>
      </c>
      <c r="D934" s="2" t="s">
        <v>6</v>
      </c>
    </row>
    <row r="935" spans="1:4" ht="24.75" customHeight="1">
      <c r="A935" s="2">
        <v>933</v>
      </c>
      <c r="B935" s="2" t="str">
        <f>"陈丕光"</f>
        <v>陈丕光</v>
      </c>
      <c r="C935" s="2" t="s">
        <v>914</v>
      </c>
      <c r="D935" s="2" t="s">
        <v>6</v>
      </c>
    </row>
    <row r="936" spans="1:4" ht="24.75" customHeight="1">
      <c r="A936" s="2">
        <v>934</v>
      </c>
      <c r="B936" s="2" t="str">
        <f>"王碧蓉"</f>
        <v>王碧蓉</v>
      </c>
      <c r="C936" s="2" t="s">
        <v>915</v>
      </c>
      <c r="D936" s="2" t="s">
        <v>6</v>
      </c>
    </row>
    <row r="937" spans="1:4" ht="24.75" customHeight="1">
      <c r="A937" s="2">
        <v>935</v>
      </c>
      <c r="B937" s="2" t="str">
        <f>"钟小婷"</f>
        <v>钟小婷</v>
      </c>
      <c r="C937" s="2" t="s">
        <v>916</v>
      </c>
      <c r="D937" s="2" t="s">
        <v>6</v>
      </c>
    </row>
    <row r="938" spans="1:4" ht="24.75" customHeight="1">
      <c r="A938" s="2">
        <v>936</v>
      </c>
      <c r="B938" s="2" t="str">
        <f>"陈宏林"</f>
        <v>陈宏林</v>
      </c>
      <c r="C938" s="2" t="s">
        <v>917</v>
      </c>
      <c r="D938" s="2" t="s">
        <v>6</v>
      </c>
    </row>
    <row r="939" spans="1:4" ht="24.75" customHeight="1">
      <c r="A939" s="2">
        <v>937</v>
      </c>
      <c r="B939" s="2" t="str">
        <f>"符英珠"</f>
        <v>符英珠</v>
      </c>
      <c r="C939" s="2" t="s">
        <v>918</v>
      </c>
      <c r="D939" s="2" t="s">
        <v>6</v>
      </c>
    </row>
    <row r="940" spans="1:4" ht="24.75" customHeight="1">
      <c r="A940" s="2">
        <v>938</v>
      </c>
      <c r="B940" s="2" t="str">
        <f>"黄鹏"</f>
        <v>黄鹏</v>
      </c>
      <c r="C940" s="2" t="s">
        <v>763</v>
      </c>
      <c r="D940" s="2" t="s">
        <v>6</v>
      </c>
    </row>
    <row r="941" spans="1:4" ht="24.75" customHeight="1">
      <c r="A941" s="2">
        <v>939</v>
      </c>
      <c r="B941" s="2" t="str">
        <f>"林舒娆"</f>
        <v>林舒娆</v>
      </c>
      <c r="C941" s="2" t="s">
        <v>919</v>
      </c>
      <c r="D941" s="2" t="s">
        <v>6</v>
      </c>
    </row>
    <row r="942" spans="1:4" ht="24.75" customHeight="1">
      <c r="A942" s="2">
        <v>940</v>
      </c>
      <c r="B942" s="2" t="str">
        <f>"徐月圆"</f>
        <v>徐月圆</v>
      </c>
      <c r="C942" s="2" t="s">
        <v>920</v>
      </c>
      <c r="D942" s="2" t="s">
        <v>6</v>
      </c>
    </row>
    <row r="943" spans="1:4" ht="24.75" customHeight="1">
      <c r="A943" s="2">
        <v>941</v>
      </c>
      <c r="B943" s="2" t="str">
        <f>"付文睿"</f>
        <v>付文睿</v>
      </c>
      <c r="C943" s="2" t="s">
        <v>921</v>
      </c>
      <c r="D943" s="2" t="s">
        <v>6</v>
      </c>
    </row>
    <row r="944" spans="1:4" ht="24.75" customHeight="1">
      <c r="A944" s="2">
        <v>942</v>
      </c>
      <c r="B944" s="2" t="str">
        <f>"李名江"</f>
        <v>李名江</v>
      </c>
      <c r="C944" s="2" t="s">
        <v>922</v>
      </c>
      <c r="D944" s="2" t="s">
        <v>6</v>
      </c>
    </row>
    <row r="945" spans="1:4" ht="24.75" customHeight="1">
      <c r="A945" s="2">
        <v>943</v>
      </c>
      <c r="B945" s="2" t="str">
        <f>"郑李俏宇"</f>
        <v>郑李俏宇</v>
      </c>
      <c r="C945" s="2" t="s">
        <v>923</v>
      </c>
      <c r="D945" s="2" t="s">
        <v>6</v>
      </c>
    </row>
    <row r="946" spans="1:4" ht="24.75" customHeight="1">
      <c r="A946" s="2">
        <v>944</v>
      </c>
      <c r="B946" s="2" t="str">
        <f>"陈英扬"</f>
        <v>陈英扬</v>
      </c>
      <c r="C946" s="2" t="s">
        <v>924</v>
      </c>
      <c r="D946" s="2" t="s">
        <v>6</v>
      </c>
    </row>
    <row r="947" spans="1:4" ht="24.75" customHeight="1">
      <c r="A947" s="2">
        <v>945</v>
      </c>
      <c r="B947" s="2" t="str">
        <f>"赵仲伟"</f>
        <v>赵仲伟</v>
      </c>
      <c r="C947" s="2" t="s">
        <v>925</v>
      </c>
      <c r="D947" s="2" t="s">
        <v>6</v>
      </c>
    </row>
    <row r="948" spans="1:4" ht="24.75" customHeight="1">
      <c r="A948" s="2">
        <v>946</v>
      </c>
      <c r="B948" s="2" t="str">
        <f>"刘美君"</f>
        <v>刘美君</v>
      </c>
      <c r="C948" s="2" t="s">
        <v>926</v>
      </c>
      <c r="D948" s="2" t="s">
        <v>6</v>
      </c>
    </row>
    <row r="949" spans="1:4" ht="24.75" customHeight="1">
      <c r="A949" s="2">
        <v>947</v>
      </c>
      <c r="B949" s="2" t="str">
        <f>"高家乐"</f>
        <v>高家乐</v>
      </c>
      <c r="C949" s="2" t="s">
        <v>927</v>
      </c>
      <c r="D949" s="2" t="s">
        <v>6</v>
      </c>
    </row>
    <row r="950" spans="1:4" ht="24.75" customHeight="1">
      <c r="A950" s="2">
        <v>948</v>
      </c>
      <c r="B950" s="2" t="str">
        <f>"王小青"</f>
        <v>王小青</v>
      </c>
      <c r="C950" s="2" t="s">
        <v>546</v>
      </c>
      <c r="D950" s="2" t="s">
        <v>6</v>
      </c>
    </row>
    <row r="951" spans="1:4" ht="24.75" customHeight="1">
      <c r="A951" s="2">
        <v>949</v>
      </c>
      <c r="B951" s="2" t="str">
        <f>"刘爱银"</f>
        <v>刘爱银</v>
      </c>
      <c r="C951" s="2" t="s">
        <v>928</v>
      </c>
      <c r="D951" s="2" t="s">
        <v>6</v>
      </c>
    </row>
    <row r="952" spans="1:4" ht="24.75" customHeight="1">
      <c r="A952" s="2">
        <v>950</v>
      </c>
      <c r="B952" s="2" t="str">
        <f>"罗叶枫"</f>
        <v>罗叶枫</v>
      </c>
      <c r="C952" s="2" t="s">
        <v>929</v>
      </c>
      <c r="D952" s="2" t="s">
        <v>6</v>
      </c>
    </row>
    <row r="953" spans="1:4" ht="24.75" customHeight="1">
      <c r="A953" s="2">
        <v>951</v>
      </c>
      <c r="B953" s="2" t="str">
        <f>"王彩旺"</f>
        <v>王彩旺</v>
      </c>
      <c r="C953" s="2" t="s">
        <v>930</v>
      </c>
      <c r="D953" s="2" t="s">
        <v>6</v>
      </c>
    </row>
    <row r="954" spans="1:4" ht="24.75" customHeight="1">
      <c r="A954" s="2">
        <v>952</v>
      </c>
      <c r="B954" s="2" t="str">
        <f>"蔡仁功"</f>
        <v>蔡仁功</v>
      </c>
      <c r="C954" s="2" t="s">
        <v>931</v>
      </c>
      <c r="D954" s="2" t="s">
        <v>6</v>
      </c>
    </row>
    <row r="955" spans="1:4" ht="24.75" customHeight="1">
      <c r="A955" s="2">
        <v>953</v>
      </c>
      <c r="B955" s="2" t="str">
        <f>"林树肃"</f>
        <v>林树肃</v>
      </c>
      <c r="C955" s="2" t="s">
        <v>932</v>
      </c>
      <c r="D955" s="2" t="s">
        <v>6</v>
      </c>
    </row>
    <row r="956" spans="1:4" ht="24.75" customHeight="1">
      <c r="A956" s="2">
        <v>954</v>
      </c>
      <c r="B956" s="2" t="str">
        <f>"王靓"</f>
        <v>王靓</v>
      </c>
      <c r="C956" s="2" t="s">
        <v>933</v>
      </c>
      <c r="D956" s="2" t="s">
        <v>6</v>
      </c>
    </row>
    <row r="957" spans="1:4" ht="24.75" customHeight="1">
      <c r="A957" s="2">
        <v>955</v>
      </c>
      <c r="B957" s="2" t="str">
        <f>"陈东升"</f>
        <v>陈东升</v>
      </c>
      <c r="C957" s="2" t="s">
        <v>934</v>
      </c>
      <c r="D957" s="2" t="s">
        <v>6</v>
      </c>
    </row>
    <row r="958" spans="1:4" ht="24.75" customHeight="1">
      <c r="A958" s="2">
        <v>956</v>
      </c>
      <c r="B958" s="2" t="str">
        <f>"林海城"</f>
        <v>林海城</v>
      </c>
      <c r="C958" s="2" t="s">
        <v>935</v>
      </c>
      <c r="D958" s="2" t="s">
        <v>6</v>
      </c>
    </row>
    <row r="959" spans="1:4" ht="24.75" customHeight="1">
      <c r="A959" s="2">
        <v>957</v>
      </c>
      <c r="B959" s="2" t="str">
        <f>"郑鼎花"</f>
        <v>郑鼎花</v>
      </c>
      <c r="C959" s="2" t="s">
        <v>936</v>
      </c>
      <c r="D959" s="2" t="s">
        <v>6</v>
      </c>
    </row>
    <row r="960" spans="1:4" ht="24.75" customHeight="1">
      <c r="A960" s="2">
        <v>958</v>
      </c>
      <c r="B960" s="2" t="str">
        <f>"田杰"</f>
        <v>田杰</v>
      </c>
      <c r="C960" s="2" t="s">
        <v>937</v>
      </c>
      <c r="D960" s="2" t="s">
        <v>6</v>
      </c>
    </row>
    <row r="961" spans="1:4" ht="24.75" customHeight="1">
      <c r="A961" s="2">
        <v>959</v>
      </c>
      <c r="B961" s="2" t="str">
        <f>"王华亭"</f>
        <v>王华亭</v>
      </c>
      <c r="C961" s="2" t="s">
        <v>938</v>
      </c>
      <c r="D961" s="2" t="s">
        <v>6</v>
      </c>
    </row>
    <row r="962" spans="1:4" ht="24.75" customHeight="1">
      <c r="A962" s="2">
        <v>960</v>
      </c>
      <c r="B962" s="2" t="str">
        <f>"林光庭"</f>
        <v>林光庭</v>
      </c>
      <c r="C962" s="2" t="s">
        <v>939</v>
      </c>
      <c r="D962" s="2" t="s">
        <v>6</v>
      </c>
    </row>
    <row r="963" spans="1:4" ht="24.75" customHeight="1">
      <c r="A963" s="2">
        <v>961</v>
      </c>
      <c r="B963" s="2" t="str">
        <f>"梁干"</f>
        <v>梁干</v>
      </c>
      <c r="C963" s="2" t="s">
        <v>940</v>
      </c>
      <c r="D963" s="2" t="s">
        <v>6</v>
      </c>
    </row>
    <row r="964" spans="1:4" ht="24.75" customHeight="1">
      <c r="A964" s="2">
        <v>962</v>
      </c>
      <c r="B964" s="2" t="str">
        <f>"郑星"</f>
        <v>郑星</v>
      </c>
      <c r="C964" s="2" t="s">
        <v>941</v>
      </c>
      <c r="D964" s="2" t="s">
        <v>6</v>
      </c>
    </row>
    <row r="965" spans="1:4" ht="24.75" customHeight="1">
      <c r="A965" s="2">
        <v>963</v>
      </c>
      <c r="B965" s="2" t="str">
        <f>"蒙昱臻"</f>
        <v>蒙昱臻</v>
      </c>
      <c r="C965" s="2" t="s">
        <v>942</v>
      </c>
      <c r="D965" s="2" t="s">
        <v>6</v>
      </c>
    </row>
    <row r="966" spans="1:4" ht="24.75" customHeight="1">
      <c r="A966" s="2">
        <v>964</v>
      </c>
      <c r="B966" s="2" t="str">
        <f>"朱乔青"</f>
        <v>朱乔青</v>
      </c>
      <c r="C966" s="2" t="s">
        <v>943</v>
      </c>
      <c r="D966" s="2" t="s">
        <v>6</v>
      </c>
    </row>
    <row r="967" spans="1:4" ht="24.75" customHeight="1">
      <c r="A967" s="2">
        <v>965</v>
      </c>
      <c r="B967" s="2" t="str">
        <f>"冯晓芬"</f>
        <v>冯晓芬</v>
      </c>
      <c r="C967" s="2" t="s">
        <v>944</v>
      </c>
      <c r="D967" s="2" t="s">
        <v>6</v>
      </c>
    </row>
    <row r="968" spans="1:4" ht="24.75" customHeight="1">
      <c r="A968" s="2">
        <v>966</v>
      </c>
      <c r="B968" s="2" t="str">
        <f>"王豪"</f>
        <v>王豪</v>
      </c>
      <c r="C968" s="2" t="s">
        <v>945</v>
      </c>
      <c r="D968" s="2" t="s">
        <v>6</v>
      </c>
    </row>
    <row r="969" spans="1:4" ht="24.75" customHeight="1">
      <c r="A969" s="2">
        <v>967</v>
      </c>
      <c r="B969" s="2" t="str">
        <f>"曾仙凤"</f>
        <v>曾仙凤</v>
      </c>
      <c r="C969" s="2" t="s">
        <v>946</v>
      </c>
      <c r="D969" s="2" t="s">
        <v>6</v>
      </c>
    </row>
    <row r="970" spans="1:4" ht="24.75" customHeight="1">
      <c r="A970" s="2">
        <v>968</v>
      </c>
      <c r="B970" s="2" t="str">
        <f>"陈厚玮"</f>
        <v>陈厚玮</v>
      </c>
      <c r="C970" s="2" t="s">
        <v>947</v>
      </c>
      <c r="D970" s="2" t="s">
        <v>6</v>
      </c>
    </row>
    <row r="971" spans="1:4" ht="24.75" customHeight="1">
      <c r="A971" s="2">
        <v>969</v>
      </c>
      <c r="B971" s="2" t="str">
        <f>"冯雪莲"</f>
        <v>冯雪莲</v>
      </c>
      <c r="C971" s="2" t="s">
        <v>948</v>
      </c>
      <c r="D971" s="2" t="s">
        <v>6</v>
      </c>
    </row>
    <row r="972" spans="1:4" ht="24.75" customHeight="1">
      <c r="A972" s="2">
        <v>970</v>
      </c>
      <c r="B972" s="2" t="str">
        <f>"薛本儒"</f>
        <v>薛本儒</v>
      </c>
      <c r="C972" s="2" t="s">
        <v>406</v>
      </c>
      <c r="D972" s="2" t="s">
        <v>6</v>
      </c>
    </row>
    <row r="973" spans="1:4" ht="24.75" customHeight="1">
      <c r="A973" s="2">
        <v>971</v>
      </c>
      <c r="B973" s="2" t="str">
        <f>"孙淑燕"</f>
        <v>孙淑燕</v>
      </c>
      <c r="C973" s="2" t="s">
        <v>949</v>
      </c>
      <c r="D973" s="2" t="s">
        <v>6</v>
      </c>
    </row>
    <row r="974" spans="1:4" ht="24.75" customHeight="1">
      <c r="A974" s="2">
        <v>972</v>
      </c>
      <c r="B974" s="2" t="str">
        <f>"陈童健"</f>
        <v>陈童健</v>
      </c>
      <c r="C974" s="2" t="s">
        <v>120</v>
      </c>
      <c r="D974" s="2" t="s">
        <v>6</v>
      </c>
    </row>
    <row r="975" spans="1:4" ht="24.75" customHeight="1">
      <c r="A975" s="2">
        <v>973</v>
      </c>
      <c r="B975" s="2" t="str">
        <f>"王忠强"</f>
        <v>王忠强</v>
      </c>
      <c r="C975" s="2" t="s">
        <v>950</v>
      </c>
      <c r="D975" s="2" t="s">
        <v>6</v>
      </c>
    </row>
    <row r="976" spans="1:4" ht="24.75" customHeight="1">
      <c r="A976" s="2">
        <v>974</v>
      </c>
      <c r="B976" s="2" t="str">
        <f>"陈兴兰"</f>
        <v>陈兴兰</v>
      </c>
      <c r="C976" s="2" t="s">
        <v>951</v>
      </c>
      <c r="D976" s="2" t="s">
        <v>6</v>
      </c>
    </row>
    <row r="977" spans="1:4" ht="24.75" customHeight="1">
      <c r="A977" s="2">
        <v>975</v>
      </c>
      <c r="B977" s="2" t="str">
        <f>"符晓静"</f>
        <v>符晓静</v>
      </c>
      <c r="C977" s="2" t="s">
        <v>952</v>
      </c>
      <c r="D977" s="2" t="s">
        <v>6</v>
      </c>
    </row>
    <row r="978" spans="1:4" ht="24.75" customHeight="1">
      <c r="A978" s="2">
        <v>976</v>
      </c>
      <c r="B978" s="2" t="str">
        <f>"陈家禄"</f>
        <v>陈家禄</v>
      </c>
      <c r="C978" s="2" t="s">
        <v>953</v>
      </c>
      <c r="D978" s="2" t="s">
        <v>6</v>
      </c>
    </row>
    <row r="979" spans="1:4" ht="24.75" customHeight="1">
      <c r="A979" s="2">
        <v>977</v>
      </c>
      <c r="B979" s="2" t="str">
        <f>"曾子谦"</f>
        <v>曾子谦</v>
      </c>
      <c r="C979" s="2" t="s">
        <v>954</v>
      </c>
      <c r="D979" s="2" t="s">
        <v>6</v>
      </c>
    </row>
    <row r="980" spans="1:4" ht="24.75" customHeight="1">
      <c r="A980" s="2">
        <v>978</v>
      </c>
      <c r="B980" s="2" t="str">
        <f>"王世通"</f>
        <v>王世通</v>
      </c>
      <c r="C980" s="2" t="s">
        <v>588</v>
      </c>
      <c r="D980" s="2" t="s">
        <v>6</v>
      </c>
    </row>
    <row r="981" spans="1:4" ht="24.75" customHeight="1">
      <c r="A981" s="2">
        <v>979</v>
      </c>
      <c r="B981" s="2" t="str">
        <f>"吴青锦"</f>
        <v>吴青锦</v>
      </c>
      <c r="C981" s="2" t="s">
        <v>955</v>
      </c>
      <c r="D981" s="2" t="s">
        <v>6</v>
      </c>
    </row>
    <row r="982" spans="1:4" ht="24.75" customHeight="1">
      <c r="A982" s="2">
        <v>980</v>
      </c>
      <c r="B982" s="2" t="str">
        <f>"黎天才"</f>
        <v>黎天才</v>
      </c>
      <c r="C982" s="2" t="s">
        <v>956</v>
      </c>
      <c r="D982" s="2" t="s">
        <v>6</v>
      </c>
    </row>
    <row r="983" spans="1:4" ht="24.75" customHeight="1">
      <c r="A983" s="2">
        <v>981</v>
      </c>
      <c r="B983" s="2" t="str">
        <f>"陈云"</f>
        <v>陈云</v>
      </c>
      <c r="C983" s="2" t="s">
        <v>957</v>
      </c>
      <c r="D983" s="2" t="s">
        <v>6</v>
      </c>
    </row>
    <row r="984" spans="1:4" ht="24.75" customHeight="1">
      <c r="A984" s="2">
        <v>982</v>
      </c>
      <c r="B984" s="2" t="str">
        <f>"吉周玲"</f>
        <v>吉周玲</v>
      </c>
      <c r="C984" s="2" t="s">
        <v>958</v>
      </c>
      <c r="D984" s="2" t="s">
        <v>6</v>
      </c>
    </row>
    <row r="985" spans="1:4" ht="24.75" customHeight="1">
      <c r="A985" s="2">
        <v>983</v>
      </c>
      <c r="B985" s="2" t="str">
        <f>"李军华"</f>
        <v>李军华</v>
      </c>
      <c r="C985" s="2" t="s">
        <v>959</v>
      </c>
      <c r="D985" s="2" t="s">
        <v>6</v>
      </c>
    </row>
    <row r="986" spans="1:4" ht="24.75" customHeight="1">
      <c r="A986" s="2">
        <v>984</v>
      </c>
      <c r="B986" s="2" t="str">
        <f>"吉茜"</f>
        <v>吉茜</v>
      </c>
      <c r="C986" s="2" t="s">
        <v>960</v>
      </c>
      <c r="D986" s="2" t="s">
        <v>6</v>
      </c>
    </row>
    <row r="987" spans="1:4" ht="24.75" customHeight="1">
      <c r="A987" s="2">
        <v>985</v>
      </c>
      <c r="B987" s="2" t="str">
        <f>"黄逢桐"</f>
        <v>黄逢桐</v>
      </c>
      <c r="C987" s="2" t="s">
        <v>961</v>
      </c>
      <c r="D987" s="2" t="s">
        <v>6</v>
      </c>
    </row>
    <row r="988" spans="1:4" ht="24.75" customHeight="1">
      <c r="A988" s="2">
        <v>986</v>
      </c>
      <c r="B988" s="2" t="str">
        <f>"符玉"</f>
        <v>符玉</v>
      </c>
      <c r="C988" s="2" t="s">
        <v>962</v>
      </c>
      <c r="D988" s="2" t="s">
        <v>6</v>
      </c>
    </row>
    <row r="989" spans="1:4" ht="24.75" customHeight="1">
      <c r="A989" s="2">
        <v>987</v>
      </c>
      <c r="B989" s="2" t="str">
        <f>"林禄森"</f>
        <v>林禄森</v>
      </c>
      <c r="C989" s="2" t="s">
        <v>963</v>
      </c>
      <c r="D989" s="2" t="s">
        <v>6</v>
      </c>
    </row>
    <row r="990" spans="1:4" ht="24.75" customHeight="1">
      <c r="A990" s="2">
        <v>988</v>
      </c>
      <c r="B990" s="2" t="str">
        <f>"文保国"</f>
        <v>文保国</v>
      </c>
      <c r="C990" s="2" t="s">
        <v>964</v>
      </c>
      <c r="D990" s="2" t="s">
        <v>6</v>
      </c>
    </row>
    <row r="991" spans="1:4" ht="24.75" customHeight="1">
      <c r="A991" s="2">
        <v>989</v>
      </c>
      <c r="B991" s="2" t="str">
        <f>"陈锦德"</f>
        <v>陈锦德</v>
      </c>
      <c r="C991" s="2" t="s">
        <v>549</v>
      </c>
      <c r="D991" s="2" t="s">
        <v>6</v>
      </c>
    </row>
    <row r="992" spans="1:4" ht="24.75" customHeight="1">
      <c r="A992" s="2">
        <v>990</v>
      </c>
      <c r="B992" s="2" t="str">
        <f>"吴转姑"</f>
        <v>吴转姑</v>
      </c>
      <c r="C992" s="2" t="s">
        <v>965</v>
      </c>
      <c r="D992" s="2" t="s">
        <v>6</v>
      </c>
    </row>
    <row r="993" spans="1:4" ht="24.75" customHeight="1">
      <c r="A993" s="2">
        <v>991</v>
      </c>
      <c r="B993" s="2" t="str">
        <f>"黄恒昌"</f>
        <v>黄恒昌</v>
      </c>
      <c r="C993" s="2" t="s">
        <v>966</v>
      </c>
      <c r="D993" s="2" t="s">
        <v>6</v>
      </c>
    </row>
    <row r="994" spans="1:4" ht="24.75" customHeight="1">
      <c r="A994" s="2">
        <v>992</v>
      </c>
      <c r="B994" s="2" t="str">
        <f>"李茂文"</f>
        <v>李茂文</v>
      </c>
      <c r="C994" s="2" t="s">
        <v>966</v>
      </c>
      <c r="D994" s="2" t="s">
        <v>6</v>
      </c>
    </row>
    <row r="995" spans="1:4" ht="24.75" customHeight="1">
      <c r="A995" s="2">
        <v>993</v>
      </c>
      <c r="B995" s="2" t="str">
        <f>"计惠馨"</f>
        <v>计惠馨</v>
      </c>
      <c r="C995" s="2" t="s">
        <v>967</v>
      </c>
      <c r="D995" s="2" t="s">
        <v>6</v>
      </c>
    </row>
    <row r="996" spans="1:4" ht="24.75" customHeight="1">
      <c r="A996" s="2">
        <v>994</v>
      </c>
      <c r="B996" s="2" t="str">
        <f>"许永才"</f>
        <v>许永才</v>
      </c>
      <c r="C996" s="2" t="s">
        <v>968</v>
      </c>
      <c r="D996" s="2" t="s">
        <v>6</v>
      </c>
    </row>
    <row r="997" spans="1:4" ht="24.75" customHeight="1">
      <c r="A997" s="2">
        <v>995</v>
      </c>
      <c r="B997" s="2" t="str">
        <f>"王召钦"</f>
        <v>王召钦</v>
      </c>
      <c r="C997" s="2" t="s">
        <v>258</v>
      </c>
      <c r="D997" s="2" t="s">
        <v>6</v>
      </c>
    </row>
    <row r="998" spans="1:4" ht="24.75" customHeight="1">
      <c r="A998" s="2">
        <v>996</v>
      </c>
      <c r="B998" s="2" t="str">
        <f>"王妹弯"</f>
        <v>王妹弯</v>
      </c>
      <c r="C998" s="2" t="s">
        <v>969</v>
      </c>
      <c r="D998" s="2" t="s">
        <v>6</v>
      </c>
    </row>
    <row r="999" spans="1:4" ht="24.75" customHeight="1">
      <c r="A999" s="2">
        <v>997</v>
      </c>
      <c r="B999" s="2" t="str">
        <f>"周晓君"</f>
        <v>周晓君</v>
      </c>
      <c r="C999" s="2" t="s">
        <v>970</v>
      </c>
      <c r="D999" s="2" t="s">
        <v>6</v>
      </c>
    </row>
    <row r="1000" spans="1:4" ht="24.75" customHeight="1">
      <c r="A1000" s="2">
        <v>998</v>
      </c>
      <c r="B1000" s="2" t="str">
        <f>"陈积良"</f>
        <v>陈积良</v>
      </c>
      <c r="C1000" s="2" t="s">
        <v>971</v>
      </c>
      <c r="D1000" s="2" t="s">
        <v>6</v>
      </c>
    </row>
    <row r="1001" spans="1:4" ht="24.75" customHeight="1">
      <c r="A1001" s="2">
        <v>999</v>
      </c>
      <c r="B1001" s="2" t="str">
        <f>"王育英"</f>
        <v>王育英</v>
      </c>
      <c r="C1001" s="2" t="s">
        <v>677</v>
      </c>
      <c r="D1001" s="2" t="s">
        <v>6</v>
      </c>
    </row>
    <row r="1002" spans="1:4" ht="24.75" customHeight="1">
      <c r="A1002" s="2">
        <v>1000</v>
      </c>
      <c r="B1002" s="2" t="str">
        <f>"李帝伟"</f>
        <v>李帝伟</v>
      </c>
      <c r="C1002" s="2" t="s">
        <v>972</v>
      </c>
      <c r="D1002" s="2" t="s">
        <v>6</v>
      </c>
    </row>
    <row r="1003" spans="1:4" ht="24.75" customHeight="1">
      <c r="A1003" s="2">
        <v>1001</v>
      </c>
      <c r="B1003" s="2" t="str">
        <f>"孙初月"</f>
        <v>孙初月</v>
      </c>
      <c r="C1003" s="2" t="s">
        <v>973</v>
      </c>
      <c r="D1003" s="2" t="s">
        <v>6</v>
      </c>
    </row>
    <row r="1004" spans="1:4" ht="24.75" customHeight="1">
      <c r="A1004" s="2">
        <v>1002</v>
      </c>
      <c r="B1004" s="2" t="str">
        <f>"谢岳明"</f>
        <v>谢岳明</v>
      </c>
      <c r="C1004" s="2" t="s">
        <v>974</v>
      </c>
      <c r="D1004" s="2" t="s">
        <v>6</v>
      </c>
    </row>
    <row r="1005" spans="1:4" ht="24.75" customHeight="1">
      <c r="A1005" s="2">
        <v>1003</v>
      </c>
      <c r="B1005" s="2" t="str">
        <f>"张智冬"</f>
        <v>张智冬</v>
      </c>
      <c r="C1005" s="2" t="s">
        <v>975</v>
      </c>
      <c r="D1005" s="2" t="s">
        <v>6</v>
      </c>
    </row>
    <row r="1006" spans="1:4" ht="24.75" customHeight="1">
      <c r="A1006" s="2">
        <v>1004</v>
      </c>
      <c r="B1006" s="2" t="str">
        <f>"侯少汝"</f>
        <v>侯少汝</v>
      </c>
      <c r="C1006" s="2" t="s">
        <v>976</v>
      </c>
      <c r="D1006" s="2" t="s">
        <v>6</v>
      </c>
    </row>
    <row r="1007" spans="1:4" ht="24.75" customHeight="1">
      <c r="A1007" s="2">
        <v>1005</v>
      </c>
      <c r="B1007" s="2" t="str">
        <f>"林芳江"</f>
        <v>林芳江</v>
      </c>
      <c r="C1007" s="2" t="s">
        <v>977</v>
      </c>
      <c r="D1007" s="2" t="s">
        <v>6</v>
      </c>
    </row>
    <row r="1008" spans="1:4" ht="24.75" customHeight="1">
      <c r="A1008" s="2">
        <v>1006</v>
      </c>
      <c r="B1008" s="2" t="str">
        <f>"林方玉"</f>
        <v>林方玉</v>
      </c>
      <c r="C1008" s="2" t="s">
        <v>978</v>
      </c>
      <c r="D1008" s="2" t="s">
        <v>6</v>
      </c>
    </row>
    <row r="1009" spans="1:4" ht="24.75" customHeight="1">
      <c r="A1009" s="2">
        <v>1007</v>
      </c>
      <c r="B1009" s="2" t="str">
        <f>"卢永勤"</f>
        <v>卢永勤</v>
      </c>
      <c r="C1009" s="2" t="s">
        <v>979</v>
      </c>
      <c r="D1009" s="2" t="s">
        <v>6</v>
      </c>
    </row>
    <row r="1010" spans="1:4" ht="24.75" customHeight="1">
      <c r="A1010" s="2">
        <v>1008</v>
      </c>
      <c r="B1010" s="2" t="str">
        <f>"陈晓晨"</f>
        <v>陈晓晨</v>
      </c>
      <c r="C1010" s="2" t="s">
        <v>980</v>
      </c>
      <c r="D1010" s="2" t="s">
        <v>6</v>
      </c>
    </row>
    <row r="1011" spans="1:4" ht="24.75" customHeight="1">
      <c r="A1011" s="2">
        <v>1009</v>
      </c>
      <c r="B1011" s="2" t="str">
        <f>"杨俊芳"</f>
        <v>杨俊芳</v>
      </c>
      <c r="C1011" s="2" t="s">
        <v>981</v>
      </c>
      <c r="D1011" s="2" t="s">
        <v>6</v>
      </c>
    </row>
    <row r="1012" spans="1:4" ht="24.75" customHeight="1">
      <c r="A1012" s="2">
        <v>1010</v>
      </c>
      <c r="B1012" s="2" t="str">
        <f>"陶婷婷"</f>
        <v>陶婷婷</v>
      </c>
      <c r="C1012" s="2" t="s">
        <v>982</v>
      </c>
      <c r="D1012" s="2" t="s">
        <v>6</v>
      </c>
    </row>
    <row r="1013" spans="1:4" ht="24.75" customHeight="1">
      <c r="A1013" s="2">
        <v>1011</v>
      </c>
      <c r="B1013" s="2" t="str">
        <f>"陈明发"</f>
        <v>陈明发</v>
      </c>
      <c r="C1013" s="2" t="s">
        <v>983</v>
      </c>
      <c r="D1013" s="2" t="s">
        <v>6</v>
      </c>
    </row>
    <row r="1014" spans="1:4" ht="24.75" customHeight="1">
      <c r="A1014" s="2">
        <v>1012</v>
      </c>
      <c r="B1014" s="2" t="str">
        <f>"洪乔月"</f>
        <v>洪乔月</v>
      </c>
      <c r="C1014" s="2" t="s">
        <v>984</v>
      </c>
      <c r="D1014" s="2" t="s">
        <v>6</v>
      </c>
    </row>
    <row r="1015" spans="1:4" ht="24.75" customHeight="1">
      <c r="A1015" s="2">
        <v>1013</v>
      </c>
      <c r="B1015" s="2" t="str">
        <f>"邢家齐"</f>
        <v>邢家齐</v>
      </c>
      <c r="C1015" s="2" t="s">
        <v>985</v>
      </c>
      <c r="D1015" s="2" t="s">
        <v>6</v>
      </c>
    </row>
    <row r="1016" spans="1:4" ht="24.75" customHeight="1">
      <c r="A1016" s="2">
        <v>1014</v>
      </c>
      <c r="B1016" s="2" t="str">
        <f>"李德成"</f>
        <v>李德成</v>
      </c>
      <c r="C1016" s="2" t="s">
        <v>986</v>
      </c>
      <c r="D1016" s="2" t="s">
        <v>6</v>
      </c>
    </row>
    <row r="1017" spans="1:4" ht="24.75" customHeight="1">
      <c r="A1017" s="2">
        <v>1015</v>
      </c>
      <c r="B1017" s="2" t="str">
        <f>"吕世俊"</f>
        <v>吕世俊</v>
      </c>
      <c r="C1017" s="2" t="s">
        <v>987</v>
      </c>
      <c r="D1017" s="2" t="s">
        <v>6</v>
      </c>
    </row>
    <row r="1018" spans="1:4" ht="24.75" customHeight="1">
      <c r="A1018" s="2">
        <v>1016</v>
      </c>
      <c r="B1018" s="2" t="str">
        <f>"孙梦婷"</f>
        <v>孙梦婷</v>
      </c>
      <c r="C1018" s="2" t="s">
        <v>988</v>
      </c>
      <c r="D1018" s="2" t="s">
        <v>6</v>
      </c>
    </row>
    <row r="1019" spans="1:4" ht="24.75" customHeight="1">
      <c r="A1019" s="2">
        <v>1017</v>
      </c>
      <c r="B1019" s="2" t="str">
        <f>"黄彦彰"</f>
        <v>黄彦彰</v>
      </c>
      <c r="C1019" s="2" t="s">
        <v>989</v>
      </c>
      <c r="D1019" s="2" t="s">
        <v>6</v>
      </c>
    </row>
    <row r="1020" spans="1:4" ht="24.75" customHeight="1">
      <c r="A1020" s="2">
        <v>1018</v>
      </c>
      <c r="B1020" s="2" t="str">
        <f>"陈星云"</f>
        <v>陈星云</v>
      </c>
      <c r="C1020" s="2" t="s">
        <v>990</v>
      </c>
      <c r="D1020" s="2" t="s">
        <v>6</v>
      </c>
    </row>
    <row r="1021" spans="1:4" ht="24.75" customHeight="1">
      <c r="A1021" s="2">
        <v>1019</v>
      </c>
      <c r="B1021" s="2" t="str">
        <f>"陈立坚"</f>
        <v>陈立坚</v>
      </c>
      <c r="C1021" s="2" t="s">
        <v>991</v>
      </c>
      <c r="D1021" s="2" t="s">
        <v>6</v>
      </c>
    </row>
    <row r="1022" spans="1:4" ht="24.75" customHeight="1">
      <c r="A1022" s="2">
        <v>1020</v>
      </c>
      <c r="B1022" s="2" t="str">
        <f>"陈雅婷"</f>
        <v>陈雅婷</v>
      </c>
      <c r="C1022" s="2" t="s">
        <v>992</v>
      </c>
      <c r="D1022" s="2" t="s">
        <v>6</v>
      </c>
    </row>
    <row r="1023" spans="1:4" ht="24.75" customHeight="1">
      <c r="A1023" s="2">
        <v>1021</v>
      </c>
      <c r="B1023" s="2" t="str">
        <f>"邱阳林"</f>
        <v>邱阳林</v>
      </c>
      <c r="C1023" s="2" t="s">
        <v>993</v>
      </c>
      <c r="D1023" s="2" t="s">
        <v>6</v>
      </c>
    </row>
    <row r="1024" spans="1:4" ht="24.75" customHeight="1">
      <c r="A1024" s="2">
        <v>1022</v>
      </c>
      <c r="B1024" s="2" t="str">
        <f>"孙定鹏"</f>
        <v>孙定鹏</v>
      </c>
      <c r="C1024" s="2" t="s">
        <v>994</v>
      </c>
      <c r="D1024" s="2" t="s">
        <v>6</v>
      </c>
    </row>
    <row r="1025" spans="1:4" ht="24.75" customHeight="1">
      <c r="A1025" s="2">
        <v>1023</v>
      </c>
      <c r="B1025" s="2" t="str">
        <f>"左格格"</f>
        <v>左格格</v>
      </c>
      <c r="C1025" s="2" t="s">
        <v>995</v>
      </c>
      <c r="D1025" s="2" t="s">
        <v>6</v>
      </c>
    </row>
    <row r="1026" spans="1:4" ht="24.75" customHeight="1">
      <c r="A1026" s="2">
        <v>1024</v>
      </c>
      <c r="B1026" s="2" t="str">
        <f>"陈国才"</f>
        <v>陈国才</v>
      </c>
      <c r="C1026" s="2" t="s">
        <v>996</v>
      </c>
      <c r="D1026" s="2" t="s">
        <v>6</v>
      </c>
    </row>
    <row r="1027" spans="1:4" ht="24.75" customHeight="1">
      <c r="A1027" s="2">
        <v>1025</v>
      </c>
      <c r="B1027" s="2" t="str">
        <f>"周邦勇"</f>
        <v>周邦勇</v>
      </c>
      <c r="C1027" s="2" t="s">
        <v>997</v>
      </c>
      <c r="D1027" s="2" t="s">
        <v>6</v>
      </c>
    </row>
    <row r="1028" spans="1:4" ht="24.75" customHeight="1">
      <c r="A1028" s="2">
        <v>1026</v>
      </c>
      <c r="B1028" s="2" t="str">
        <f>"邓佳宇"</f>
        <v>邓佳宇</v>
      </c>
      <c r="C1028" s="2" t="s">
        <v>998</v>
      </c>
      <c r="D1028" s="2" t="s">
        <v>6</v>
      </c>
    </row>
    <row r="1029" spans="1:4" ht="24.75" customHeight="1">
      <c r="A1029" s="2">
        <v>1027</v>
      </c>
      <c r="B1029" s="2" t="str">
        <f>"吴鹏"</f>
        <v>吴鹏</v>
      </c>
      <c r="C1029" s="2" t="s">
        <v>999</v>
      </c>
      <c r="D1029" s="2" t="s">
        <v>6</v>
      </c>
    </row>
    <row r="1030" spans="1:4" ht="24.75" customHeight="1">
      <c r="A1030" s="2">
        <v>1028</v>
      </c>
      <c r="B1030" s="2" t="str">
        <f>"王嘉怡"</f>
        <v>王嘉怡</v>
      </c>
      <c r="C1030" s="2" t="s">
        <v>1000</v>
      </c>
      <c r="D1030" s="2" t="s">
        <v>6</v>
      </c>
    </row>
    <row r="1031" spans="1:4" ht="24.75" customHeight="1">
      <c r="A1031" s="2">
        <v>1029</v>
      </c>
      <c r="B1031" s="2" t="str">
        <f>"郭泽乐"</f>
        <v>郭泽乐</v>
      </c>
      <c r="C1031" s="2" t="s">
        <v>1001</v>
      </c>
      <c r="D1031" s="2" t="s">
        <v>6</v>
      </c>
    </row>
    <row r="1032" spans="1:4" ht="24.75" customHeight="1">
      <c r="A1032" s="2">
        <v>1030</v>
      </c>
      <c r="B1032" s="2" t="str">
        <f>"吴洪漫"</f>
        <v>吴洪漫</v>
      </c>
      <c r="C1032" s="2" t="s">
        <v>1002</v>
      </c>
      <c r="D1032" s="2" t="s">
        <v>6</v>
      </c>
    </row>
    <row r="1033" spans="1:4" ht="24.75" customHeight="1">
      <c r="A1033" s="2">
        <v>1031</v>
      </c>
      <c r="B1033" s="2" t="str">
        <f>"卢家梅"</f>
        <v>卢家梅</v>
      </c>
      <c r="C1033" s="2" t="s">
        <v>1003</v>
      </c>
      <c r="D1033" s="2" t="s">
        <v>6</v>
      </c>
    </row>
    <row r="1034" spans="1:4" ht="24.75" customHeight="1">
      <c r="A1034" s="2">
        <v>1032</v>
      </c>
      <c r="B1034" s="2" t="str">
        <f>"蔡崇法"</f>
        <v>蔡崇法</v>
      </c>
      <c r="C1034" s="2" t="s">
        <v>1004</v>
      </c>
      <c r="D1034" s="2" t="s">
        <v>6</v>
      </c>
    </row>
    <row r="1035" spans="1:4" ht="24.75" customHeight="1">
      <c r="A1035" s="2">
        <v>1033</v>
      </c>
      <c r="B1035" s="2" t="str">
        <f>"蔡文浪"</f>
        <v>蔡文浪</v>
      </c>
      <c r="C1035" s="2" t="s">
        <v>1005</v>
      </c>
      <c r="D1035" s="2" t="s">
        <v>6</v>
      </c>
    </row>
    <row r="1036" spans="1:4" ht="24.75" customHeight="1">
      <c r="A1036" s="2">
        <v>1034</v>
      </c>
      <c r="B1036" s="2" t="str">
        <f>"符鑫"</f>
        <v>符鑫</v>
      </c>
      <c r="C1036" s="2" t="s">
        <v>1006</v>
      </c>
      <c r="D1036" s="2" t="s">
        <v>6</v>
      </c>
    </row>
    <row r="1037" spans="1:4" ht="24.75" customHeight="1">
      <c r="A1037" s="2">
        <v>1035</v>
      </c>
      <c r="B1037" s="2" t="str">
        <f>"柯维圣"</f>
        <v>柯维圣</v>
      </c>
      <c r="C1037" s="2" t="s">
        <v>1007</v>
      </c>
      <c r="D1037" s="2" t="s">
        <v>6</v>
      </c>
    </row>
    <row r="1038" spans="1:4" ht="24.75" customHeight="1">
      <c r="A1038" s="2">
        <v>1036</v>
      </c>
      <c r="B1038" s="2" t="str">
        <f>"高雄丽"</f>
        <v>高雄丽</v>
      </c>
      <c r="C1038" s="2" t="s">
        <v>1008</v>
      </c>
      <c r="D1038" s="2" t="s">
        <v>6</v>
      </c>
    </row>
    <row r="1039" spans="1:4" ht="24.75" customHeight="1">
      <c r="A1039" s="2">
        <v>1037</v>
      </c>
      <c r="B1039" s="2" t="str">
        <f>"符含健"</f>
        <v>符含健</v>
      </c>
      <c r="C1039" s="2" t="s">
        <v>1009</v>
      </c>
      <c r="D1039" s="2" t="s">
        <v>6</v>
      </c>
    </row>
    <row r="1040" spans="1:4" ht="24.75" customHeight="1">
      <c r="A1040" s="2">
        <v>1038</v>
      </c>
      <c r="B1040" s="2" t="str">
        <f>"王定苗"</f>
        <v>王定苗</v>
      </c>
      <c r="C1040" s="2" t="s">
        <v>1010</v>
      </c>
      <c r="D1040" s="2" t="s">
        <v>6</v>
      </c>
    </row>
    <row r="1041" spans="1:4" ht="24.75" customHeight="1">
      <c r="A1041" s="2">
        <v>1039</v>
      </c>
      <c r="B1041" s="2" t="str">
        <f>"文秀改"</f>
        <v>文秀改</v>
      </c>
      <c r="C1041" s="2" t="s">
        <v>1011</v>
      </c>
      <c r="D1041" s="2" t="s">
        <v>6</v>
      </c>
    </row>
    <row r="1042" spans="1:4" ht="24.75" customHeight="1">
      <c r="A1042" s="2">
        <v>1040</v>
      </c>
      <c r="B1042" s="2" t="str">
        <f>"钟国明"</f>
        <v>钟国明</v>
      </c>
      <c r="C1042" s="2" t="s">
        <v>1012</v>
      </c>
      <c r="D1042" s="2" t="s">
        <v>6</v>
      </c>
    </row>
    <row r="1043" spans="1:4" ht="24.75" customHeight="1">
      <c r="A1043" s="2">
        <v>1041</v>
      </c>
      <c r="B1043" s="2" t="str">
        <f>"林小丽"</f>
        <v>林小丽</v>
      </c>
      <c r="C1043" s="2" t="s">
        <v>1013</v>
      </c>
      <c r="D1043" s="2" t="s">
        <v>6</v>
      </c>
    </row>
    <row r="1044" spans="1:4" ht="24.75" customHeight="1">
      <c r="A1044" s="2">
        <v>1042</v>
      </c>
      <c r="B1044" s="2" t="str">
        <f>"肖璇"</f>
        <v>肖璇</v>
      </c>
      <c r="C1044" s="2" t="s">
        <v>1014</v>
      </c>
      <c r="D1044" s="2" t="s">
        <v>6</v>
      </c>
    </row>
    <row r="1045" spans="1:4" ht="24.75" customHeight="1">
      <c r="A1045" s="2">
        <v>1043</v>
      </c>
      <c r="B1045" s="2" t="str">
        <f>"陈鹏飞"</f>
        <v>陈鹏飞</v>
      </c>
      <c r="C1045" s="2" t="s">
        <v>1015</v>
      </c>
      <c r="D1045" s="2" t="s">
        <v>6</v>
      </c>
    </row>
    <row r="1046" spans="1:4" ht="24.75" customHeight="1">
      <c r="A1046" s="2">
        <v>1044</v>
      </c>
      <c r="B1046" s="2" t="str">
        <f>"王治森"</f>
        <v>王治森</v>
      </c>
      <c r="C1046" s="2" t="s">
        <v>1016</v>
      </c>
      <c r="D1046" s="2" t="s">
        <v>6</v>
      </c>
    </row>
    <row r="1047" spans="1:4" ht="24.75" customHeight="1">
      <c r="A1047" s="2">
        <v>1045</v>
      </c>
      <c r="B1047" s="2" t="str">
        <f>"骆美明"</f>
        <v>骆美明</v>
      </c>
      <c r="C1047" s="2" t="s">
        <v>1017</v>
      </c>
      <c r="D1047" s="2" t="s">
        <v>6</v>
      </c>
    </row>
    <row r="1048" spans="1:4" ht="24.75" customHeight="1">
      <c r="A1048" s="2">
        <v>1046</v>
      </c>
      <c r="B1048" s="2" t="str">
        <f>"谢武吉"</f>
        <v>谢武吉</v>
      </c>
      <c r="C1048" s="2" t="s">
        <v>1018</v>
      </c>
      <c r="D1048" s="2" t="s">
        <v>6</v>
      </c>
    </row>
    <row r="1049" spans="1:4" ht="24.75" customHeight="1">
      <c r="A1049" s="2">
        <v>1047</v>
      </c>
      <c r="B1049" s="2" t="str">
        <f>"蔡汝政"</f>
        <v>蔡汝政</v>
      </c>
      <c r="C1049" s="2" t="s">
        <v>1019</v>
      </c>
      <c r="D1049" s="2" t="s">
        <v>6</v>
      </c>
    </row>
    <row r="1050" spans="1:4" ht="24.75" customHeight="1">
      <c r="A1050" s="2">
        <v>1048</v>
      </c>
      <c r="B1050" s="2" t="str">
        <f>"张小短"</f>
        <v>张小短</v>
      </c>
      <c r="C1050" s="2" t="s">
        <v>1020</v>
      </c>
      <c r="D1050" s="2" t="s">
        <v>6</v>
      </c>
    </row>
    <row r="1051" spans="1:4" ht="24.75" customHeight="1">
      <c r="A1051" s="2">
        <v>1049</v>
      </c>
      <c r="B1051" s="2" t="str">
        <f>"徐敬丰"</f>
        <v>徐敬丰</v>
      </c>
      <c r="C1051" s="2" t="s">
        <v>1021</v>
      </c>
      <c r="D1051" s="2" t="s">
        <v>6</v>
      </c>
    </row>
    <row r="1052" spans="1:4" ht="24.75" customHeight="1">
      <c r="A1052" s="2">
        <v>1050</v>
      </c>
      <c r="B1052" s="2" t="str">
        <f>"张亚姑"</f>
        <v>张亚姑</v>
      </c>
      <c r="C1052" s="2" t="s">
        <v>1022</v>
      </c>
      <c r="D1052" s="2" t="s">
        <v>6</v>
      </c>
    </row>
    <row r="1053" spans="1:4" ht="24.75" customHeight="1">
      <c r="A1053" s="2">
        <v>1051</v>
      </c>
      <c r="B1053" s="2" t="str">
        <f>"曹海峰"</f>
        <v>曹海峰</v>
      </c>
      <c r="C1053" s="2" t="s">
        <v>1023</v>
      </c>
      <c r="D1053" s="2" t="s">
        <v>6</v>
      </c>
    </row>
    <row r="1054" spans="1:4" ht="24.75" customHeight="1">
      <c r="A1054" s="2">
        <v>1052</v>
      </c>
      <c r="B1054" s="2" t="str">
        <f>"吴永嘉"</f>
        <v>吴永嘉</v>
      </c>
      <c r="C1054" s="2" t="s">
        <v>1024</v>
      </c>
      <c r="D1054" s="2" t="s">
        <v>6</v>
      </c>
    </row>
    <row r="1055" spans="1:4" ht="24.75" customHeight="1">
      <c r="A1055" s="2">
        <v>1053</v>
      </c>
      <c r="B1055" s="2" t="str">
        <f>"王家花"</f>
        <v>王家花</v>
      </c>
      <c r="C1055" s="2" t="s">
        <v>1025</v>
      </c>
      <c r="D1055" s="2" t="s">
        <v>6</v>
      </c>
    </row>
    <row r="1056" spans="1:4" ht="24.75" customHeight="1">
      <c r="A1056" s="2">
        <v>1054</v>
      </c>
      <c r="B1056" s="2" t="str">
        <f>"王诣洋"</f>
        <v>王诣洋</v>
      </c>
      <c r="C1056" s="2" t="s">
        <v>1026</v>
      </c>
      <c r="D1056" s="2" t="s">
        <v>6</v>
      </c>
    </row>
    <row r="1057" spans="1:4" ht="24.75" customHeight="1">
      <c r="A1057" s="2">
        <v>1055</v>
      </c>
      <c r="B1057" s="2" t="str">
        <f>"陈太文"</f>
        <v>陈太文</v>
      </c>
      <c r="C1057" s="2" t="s">
        <v>1027</v>
      </c>
      <c r="D1057" s="2" t="s">
        <v>6</v>
      </c>
    </row>
    <row r="1058" spans="1:4" ht="24.75" customHeight="1">
      <c r="A1058" s="2">
        <v>1056</v>
      </c>
      <c r="B1058" s="2" t="str">
        <f>"符兰兰"</f>
        <v>符兰兰</v>
      </c>
      <c r="C1058" s="2" t="s">
        <v>1028</v>
      </c>
      <c r="D1058" s="2" t="s">
        <v>6</v>
      </c>
    </row>
    <row r="1059" spans="1:4" ht="24.75" customHeight="1">
      <c r="A1059" s="2">
        <v>1057</v>
      </c>
      <c r="B1059" s="2" t="str">
        <f>"赵子慧"</f>
        <v>赵子慧</v>
      </c>
      <c r="C1059" s="2" t="s">
        <v>1029</v>
      </c>
      <c r="D1059" s="2" t="s">
        <v>6</v>
      </c>
    </row>
    <row r="1060" spans="1:4" ht="24.75" customHeight="1">
      <c r="A1060" s="2">
        <v>1058</v>
      </c>
      <c r="B1060" s="2" t="str">
        <f>"梁华"</f>
        <v>梁华</v>
      </c>
      <c r="C1060" s="2" t="s">
        <v>1030</v>
      </c>
      <c r="D1060" s="2" t="s">
        <v>6</v>
      </c>
    </row>
    <row r="1061" spans="1:4" ht="24.75" customHeight="1">
      <c r="A1061" s="2">
        <v>1059</v>
      </c>
      <c r="B1061" s="2" t="str">
        <f>"吴家月"</f>
        <v>吴家月</v>
      </c>
      <c r="C1061" s="2" t="s">
        <v>1031</v>
      </c>
      <c r="D1061" s="2" t="s">
        <v>6</v>
      </c>
    </row>
    <row r="1062" spans="1:4" ht="24.75" customHeight="1">
      <c r="A1062" s="2">
        <v>1060</v>
      </c>
      <c r="B1062" s="2" t="str">
        <f>"程静"</f>
        <v>程静</v>
      </c>
      <c r="C1062" s="2" t="s">
        <v>1032</v>
      </c>
      <c r="D1062" s="2" t="s">
        <v>6</v>
      </c>
    </row>
    <row r="1063" spans="1:4" ht="24.75" customHeight="1">
      <c r="A1063" s="2">
        <v>1061</v>
      </c>
      <c r="B1063" s="2" t="str">
        <f>"陈泽伟"</f>
        <v>陈泽伟</v>
      </c>
      <c r="C1063" s="2" t="s">
        <v>1033</v>
      </c>
      <c r="D1063" s="2" t="s">
        <v>6</v>
      </c>
    </row>
    <row r="1064" spans="1:4" ht="24.75" customHeight="1">
      <c r="A1064" s="2">
        <v>1062</v>
      </c>
      <c r="B1064" s="2" t="str">
        <f>"黄永妹"</f>
        <v>黄永妹</v>
      </c>
      <c r="C1064" s="2" t="s">
        <v>1034</v>
      </c>
      <c r="D1064" s="2" t="s">
        <v>6</v>
      </c>
    </row>
    <row r="1065" spans="1:4" ht="24.75" customHeight="1">
      <c r="A1065" s="2">
        <v>1063</v>
      </c>
      <c r="B1065" s="2" t="str">
        <f>"文寿才"</f>
        <v>文寿才</v>
      </c>
      <c r="C1065" s="2" t="s">
        <v>747</v>
      </c>
      <c r="D1065" s="2" t="s">
        <v>6</v>
      </c>
    </row>
    <row r="1066" spans="1:4" ht="24.75" customHeight="1">
      <c r="A1066" s="2">
        <v>1064</v>
      </c>
      <c r="B1066" s="2" t="str">
        <f>"王州宁"</f>
        <v>王州宁</v>
      </c>
      <c r="C1066" s="2" t="s">
        <v>1035</v>
      </c>
      <c r="D1066" s="2" t="s">
        <v>6</v>
      </c>
    </row>
    <row r="1067" spans="1:4" ht="24.75" customHeight="1">
      <c r="A1067" s="2">
        <v>1065</v>
      </c>
      <c r="B1067" s="2" t="str">
        <f>"刘为良"</f>
        <v>刘为良</v>
      </c>
      <c r="C1067" s="2" t="s">
        <v>1036</v>
      </c>
      <c r="D1067" s="2" t="s">
        <v>6</v>
      </c>
    </row>
    <row r="1068" spans="1:4" ht="24.75" customHeight="1">
      <c r="A1068" s="2">
        <v>1066</v>
      </c>
      <c r="B1068" s="2" t="str">
        <f>"邓春花"</f>
        <v>邓春花</v>
      </c>
      <c r="C1068" s="2" t="s">
        <v>1037</v>
      </c>
      <c r="D1068" s="2" t="s">
        <v>6</v>
      </c>
    </row>
    <row r="1069" spans="1:4" ht="24.75" customHeight="1">
      <c r="A1069" s="2">
        <v>1067</v>
      </c>
      <c r="B1069" s="2" t="str">
        <f>"董桂演"</f>
        <v>董桂演</v>
      </c>
      <c r="C1069" s="2" t="s">
        <v>1038</v>
      </c>
      <c r="D1069" s="2" t="s">
        <v>6</v>
      </c>
    </row>
    <row r="1070" spans="1:4" ht="24.75" customHeight="1">
      <c r="A1070" s="2">
        <v>1068</v>
      </c>
      <c r="B1070" s="2" t="str">
        <f>"何沫洵"</f>
        <v>何沫洵</v>
      </c>
      <c r="C1070" s="2" t="s">
        <v>1039</v>
      </c>
      <c r="D1070" s="2" t="s">
        <v>6</v>
      </c>
    </row>
    <row r="1071" spans="1:4" ht="24.75" customHeight="1">
      <c r="A1071" s="2">
        <v>1069</v>
      </c>
      <c r="B1071" s="2" t="str">
        <f>"王洪洽"</f>
        <v>王洪洽</v>
      </c>
      <c r="C1071" s="2" t="s">
        <v>1040</v>
      </c>
      <c r="D1071" s="2" t="s">
        <v>6</v>
      </c>
    </row>
    <row r="1072" spans="1:4" ht="24.75" customHeight="1">
      <c r="A1072" s="2">
        <v>1070</v>
      </c>
      <c r="B1072" s="2" t="str">
        <f>"许春山"</f>
        <v>许春山</v>
      </c>
      <c r="C1072" s="2" t="s">
        <v>1041</v>
      </c>
      <c r="D1072" s="2" t="s">
        <v>6</v>
      </c>
    </row>
    <row r="1073" spans="1:4" ht="24.75" customHeight="1">
      <c r="A1073" s="2">
        <v>1071</v>
      </c>
      <c r="B1073" s="2" t="str">
        <f>"方铝玲"</f>
        <v>方铝玲</v>
      </c>
      <c r="C1073" s="2" t="s">
        <v>1042</v>
      </c>
      <c r="D1073" s="2" t="s">
        <v>6</v>
      </c>
    </row>
    <row r="1074" spans="1:4" ht="24.75" customHeight="1">
      <c r="A1074" s="2">
        <v>1072</v>
      </c>
      <c r="B1074" s="2" t="str">
        <f>"刘启月"</f>
        <v>刘启月</v>
      </c>
      <c r="C1074" s="2" t="s">
        <v>1043</v>
      </c>
      <c r="D1074" s="2" t="s">
        <v>6</v>
      </c>
    </row>
    <row r="1075" spans="1:4" ht="24.75" customHeight="1">
      <c r="A1075" s="2">
        <v>1073</v>
      </c>
      <c r="B1075" s="2" t="str">
        <f>"王业清"</f>
        <v>王业清</v>
      </c>
      <c r="C1075" s="2" t="s">
        <v>1044</v>
      </c>
      <c r="D1075" s="2" t="s">
        <v>6</v>
      </c>
    </row>
    <row r="1076" spans="1:4" ht="24.75" customHeight="1">
      <c r="A1076" s="2">
        <v>1074</v>
      </c>
      <c r="B1076" s="2" t="str">
        <f>"吴诗浩"</f>
        <v>吴诗浩</v>
      </c>
      <c r="C1076" s="2" t="s">
        <v>1045</v>
      </c>
      <c r="D1076" s="2" t="s">
        <v>6</v>
      </c>
    </row>
    <row r="1077" spans="1:4" ht="24.75" customHeight="1">
      <c r="A1077" s="2">
        <v>1075</v>
      </c>
      <c r="B1077" s="2" t="str">
        <f>"冯一钊"</f>
        <v>冯一钊</v>
      </c>
      <c r="C1077" s="2" t="s">
        <v>1046</v>
      </c>
      <c r="D1077" s="2" t="s">
        <v>6</v>
      </c>
    </row>
    <row r="1078" spans="1:4" ht="24.75" customHeight="1">
      <c r="A1078" s="2">
        <v>1076</v>
      </c>
      <c r="B1078" s="2" t="str">
        <f>"符章洪"</f>
        <v>符章洪</v>
      </c>
      <c r="C1078" s="2" t="s">
        <v>1047</v>
      </c>
      <c r="D1078" s="2" t="s">
        <v>6</v>
      </c>
    </row>
    <row r="1079" spans="1:4" ht="24.75" customHeight="1">
      <c r="A1079" s="2">
        <v>1077</v>
      </c>
      <c r="B1079" s="2" t="str">
        <f>"曾诗朝"</f>
        <v>曾诗朝</v>
      </c>
      <c r="C1079" s="2" t="s">
        <v>1048</v>
      </c>
      <c r="D1079" s="2" t="s">
        <v>6</v>
      </c>
    </row>
    <row r="1080" spans="1:4" ht="24.75" customHeight="1">
      <c r="A1080" s="2">
        <v>1078</v>
      </c>
      <c r="B1080" s="2" t="str">
        <f>"陈立毫"</f>
        <v>陈立毫</v>
      </c>
      <c r="C1080" s="2" t="s">
        <v>1049</v>
      </c>
      <c r="D1080" s="2" t="s">
        <v>6</v>
      </c>
    </row>
    <row r="1081" spans="1:4" ht="24.75" customHeight="1">
      <c r="A1081" s="2">
        <v>1079</v>
      </c>
      <c r="B1081" s="2" t="str">
        <f>"罗长锟"</f>
        <v>罗长锟</v>
      </c>
      <c r="C1081" s="2" t="s">
        <v>800</v>
      </c>
      <c r="D1081" s="2" t="s">
        <v>6</v>
      </c>
    </row>
    <row r="1082" spans="1:4" ht="24.75" customHeight="1">
      <c r="A1082" s="2">
        <v>1080</v>
      </c>
      <c r="B1082" s="2" t="str">
        <f>"李婷"</f>
        <v>李婷</v>
      </c>
      <c r="C1082" s="2" t="s">
        <v>1050</v>
      </c>
      <c r="D1082" s="2" t="s">
        <v>6</v>
      </c>
    </row>
    <row r="1083" spans="1:4" ht="24.75" customHeight="1">
      <c r="A1083" s="2">
        <v>1081</v>
      </c>
      <c r="B1083" s="2" t="str">
        <f>"凌海舟"</f>
        <v>凌海舟</v>
      </c>
      <c r="C1083" s="2" t="s">
        <v>1051</v>
      </c>
      <c r="D1083" s="2" t="s">
        <v>6</v>
      </c>
    </row>
    <row r="1084" spans="1:4" ht="24.75" customHeight="1">
      <c r="A1084" s="2">
        <v>1082</v>
      </c>
      <c r="B1084" s="2" t="str">
        <f>"黄潇"</f>
        <v>黄潇</v>
      </c>
      <c r="C1084" s="2" t="s">
        <v>1052</v>
      </c>
      <c r="D1084" s="2" t="s">
        <v>6</v>
      </c>
    </row>
    <row r="1085" spans="1:4" ht="24.75" customHeight="1">
      <c r="A1085" s="2">
        <v>1083</v>
      </c>
      <c r="B1085" s="2" t="str">
        <f>"张政"</f>
        <v>张政</v>
      </c>
      <c r="C1085" s="2" t="s">
        <v>1053</v>
      </c>
      <c r="D1085" s="2" t="s">
        <v>6</v>
      </c>
    </row>
    <row r="1086" spans="1:4" ht="24.75" customHeight="1">
      <c r="A1086" s="2">
        <v>1084</v>
      </c>
      <c r="B1086" s="2" t="str">
        <f>"谢旺延"</f>
        <v>谢旺延</v>
      </c>
      <c r="C1086" s="2" t="s">
        <v>1054</v>
      </c>
      <c r="D1086" s="2" t="s">
        <v>6</v>
      </c>
    </row>
    <row r="1087" spans="1:4" ht="24.75" customHeight="1">
      <c r="A1087" s="2">
        <v>1085</v>
      </c>
      <c r="B1087" s="2" t="str">
        <f>"韩健"</f>
        <v>韩健</v>
      </c>
      <c r="C1087" s="2" t="s">
        <v>1055</v>
      </c>
      <c r="D1087" s="2" t="s">
        <v>6</v>
      </c>
    </row>
    <row r="1088" spans="1:4" ht="24.75" customHeight="1">
      <c r="A1088" s="2">
        <v>1086</v>
      </c>
      <c r="B1088" s="2" t="str">
        <f>"黄辉辉"</f>
        <v>黄辉辉</v>
      </c>
      <c r="C1088" s="2" t="s">
        <v>1056</v>
      </c>
      <c r="D1088" s="2" t="s">
        <v>6</v>
      </c>
    </row>
    <row r="1089" spans="1:4" ht="24.75" customHeight="1">
      <c r="A1089" s="2">
        <v>1087</v>
      </c>
      <c r="B1089" s="2" t="str">
        <f>"冼菁"</f>
        <v>冼菁</v>
      </c>
      <c r="C1089" s="2" t="s">
        <v>19</v>
      </c>
      <c r="D1089" s="2" t="s">
        <v>6</v>
      </c>
    </row>
    <row r="1090" spans="1:4" ht="24.75" customHeight="1">
      <c r="A1090" s="2">
        <v>1088</v>
      </c>
      <c r="B1090" s="2" t="str">
        <f>"林小冈"</f>
        <v>林小冈</v>
      </c>
      <c r="C1090" s="2" t="s">
        <v>1057</v>
      </c>
      <c r="D1090" s="2" t="s">
        <v>6</v>
      </c>
    </row>
    <row r="1091" spans="1:4" ht="24.75" customHeight="1">
      <c r="A1091" s="2">
        <v>1089</v>
      </c>
      <c r="B1091" s="2" t="str">
        <f>"甘美琪"</f>
        <v>甘美琪</v>
      </c>
      <c r="C1091" s="2" t="s">
        <v>245</v>
      </c>
      <c r="D1091" s="2" t="s">
        <v>6</v>
      </c>
    </row>
    <row r="1092" spans="1:4" ht="24.75" customHeight="1">
      <c r="A1092" s="2">
        <v>1090</v>
      </c>
      <c r="B1092" s="2" t="str">
        <f>"刘俊香"</f>
        <v>刘俊香</v>
      </c>
      <c r="C1092" s="2" t="s">
        <v>1058</v>
      </c>
      <c r="D1092" s="2" t="s">
        <v>6</v>
      </c>
    </row>
    <row r="1093" spans="1:4" ht="24.75" customHeight="1">
      <c r="A1093" s="2">
        <v>1091</v>
      </c>
      <c r="B1093" s="2" t="str">
        <f>"陈亚文"</f>
        <v>陈亚文</v>
      </c>
      <c r="C1093" s="2" t="s">
        <v>1059</v>
      </c>
      <c r="D1093" s="2" t="s">
        <v>6</v>
      </c>
    </row>
    <row r="1094" spans="1:4" ht="24.75" customHeight="1">
      <c r="A1094" s="2">
        <v>1092</v>
      </c>
      <c r="B1094" s="2" t="str">
        <f>"蔡笃浩"</f>
        <v>蔡笃浩</v>
      </c>
      <c r="C1094" s="2" t="s">
        <v>1060</v>
      </c>
      <c r="D1094" s="2" t="s">
        <v>6</v>
      </c>
    </row>
    <row r="1095" spans="1:4" ht="24.75" customHeight="1">
      <c r="A1095" s="2">
        <v>1093</v>
      </c>
      <c r="B1095" s="2" t="str">
        <f>"符吉婷"</f>
        <v>符吉婷</v>
      </c>
      <c r="C1095" s="2" t="s">
        <v>1061</v>
      </c>
      <c r="D1095" s="2" t="s">
        <v>6</v>
      </c>
    </row>
    <row r="1096" spans="1:4" ht="24.75" customHeight="1">
      <c r="A1096" s="2">
        <v>1094</v>
      </c>
      <c r="B1096" s="2" t="str">
        <f>"谢燕花"</f>
        <v>谢燕花</v>
      </c>
      <c r="C1096" s="2" t="s">
        <v>1062</v>
      </c>
      <c r="D1096" s="2" t="s">
        <v>6</v>
      </c>
    </row>
    <row r="1097" spans="1:4" ht="24.75" customHeight="1">
      <c r="A1097" s="2">
        <v>1095</v>
      </c>
      <c r="B1097" s="2" t="str">
        <f>"吴海云"</f>
        <v>吴海云</v>
      </c>
      <c r="C1097" s="2" t="s">
        <v>793</v>
      </c>
      <c r="D1097" s="2" t="s">
        <v>6</v>
      </c>
    </row>
    <row r="1098" spans="1:4" ht="24.75" customHeight="1">
      <c r="A1098" s="2">
        <v>1096</v>
      </c>
      <c r="B1098" s="2" t="str">
        <f>"符兴吉"</f>
        <v>符兴吉</v>
      </c>
      <c r="C1098" s="2" t="s">
        <v>1063</v>
      </c>
      <c r="D1098" s="2" t="s">
        <v>6</v>
      </c>
    </row>
    <row r="1099" spans="1:4" ht="24.75" customHeight="1">
      <c r="A1099" s="2">
        <v>1097</v>
      </c>
      <c r="B1099" s="2" t="str">
        <f>"张文壮"</f>
        <v>张文壮</v>
      </c>
      <c r="C1099" s="2" t="s">
        <v>796</v>
      </c>
      <c r="D1099" s="2" t="s">
        <v>6</v>
      </c>
    </row>
    <row r="1100" spans="1:4" ht="24.75" customHeight="1">
      <c r="A1100" s="2">
        <v>1098</v>
      </c>
      <c r="B1100" s="2" t="str">
        <f>"郑煌"</f>
        <v>郑煌</v>
      </c>
      <c r="C1100" s="2" t="s">
        <v>1064</v>
      </c>
      <c r="D1100" s="2" t="s">
        <v>6</v>
      </c>
    </row>
    <row r="1101" spans="1:4" ht="24.75" customHeight="1">
      <c r="A1101" s="2">
        <v>1099</v>
      </c>
      <c r="B1101" s="2" t="str">
        <f>"王鹏"</f>
        <v>王鹏</v>
      </c>
      <c r="C1101" s="2" t="s">
        <v>1065</v>
      </c>
      <c r="D1101" s="2" t="s">
        <v>6</v>
      </c>
    </row>
    <row r="1102" spans="1:4" ht="24.75" customHeight="1">
      <c r="A1102" s="2">
        <v>1100</v>
      </c>
      <c r="B1102" s="2" t="str">
        <f>"罗凯青"</f>
        <v>罗凯青</v>
      </c>
      <c r="C1102" s="2" t="s">
        <v>1066</v>
      </c>
      <c r="D1102" s="2" t="s">
        <v>6</v>
      </c>
    </row>
    <row r="1103" spans="1:4" ht="24.75" customHeight="1">
      <c r="A1103" s="2">
        <v>1101</v>
      </c>
      <c r="B1103" s="2" t="str">
        <f>"王钰丰"</f>
        <v>王钰丰</v>
      </c>
      <c r="C1103" s="2" t="s">
        <v>1067</v>
      </c>
      <c r="D1103" s="2" t="s">
        <v>6</v>
      </c>
    </row>
    <row r="1104" spans="1:4" ht="24.75" customHeight="1">
      <c r="A1104" s="2">
        <v>1102</v>
      </c>
      <c r="B1104" s="2" t="str">
        <f>"杨继成"</f>
        <v>杨继成</v>
      </c>
      <c r="C1104" s="2" t="s">
        <v>1068</v>
      </c>
      <c r="D1104" s="2" t="s">
        <v>6</v>
      </c>
    </row>
    <row r="1105" spans="1:4" ht="24.75" customHeight="1">
      <c r="A1105" s="2">
        <v>1103</v>
      </c>
      <c r="B1105" s="2" t="str">
        <f>"刘明生"</f>
        <v>刘明生</v>
      </c>
      <c r="C1105" s="2" t="s">
        <v>1069</v>
      </c>
      <c r="D1105" s="2" t="s">
        <v>6</v>
      </c>
    </row>
    <row r="1106" spans="1:4" ht="24.75" customHeight="1">
      <c r="A1106" s="2">
        <v>1104</v>
      </c>
      <c r="B1106" s="2" t="str">
        <f>"王远能"</f>
        <v>王远能</v>
      </c>
      <c r="C1106" s="2" t="s">
        <v>1070</v>
      </c>
      <c r="D1106" s="2" t="s">
        <v>6</v>
      </c>
    </row>
    <row r="1107" spans="1:4" ht="24.75" customHeight="1">
      <c r="A1107" s="2">
        <v>1105</v>
      </c>
      <c r="B1107" s="2" t="str">
        <f>"王福月"</f>
        <v>王福月</v>
      </c>
      <c r="C1107" s="2" t="s">
        <v>345</v>
      </c>
      <c r="D1107" s="2" t="s">
        <v>6</v>
      </c>
    </row>
    <row r="1108" spans="1:4" ht="24.75" customHeight="1">
      <c r="A1108" s="2">
        <v>1106</v>
      </c>
      <c r="B1108" s="2" t="str">
        <f>"蒙积发"</f>
        <v>蒙积发</v>
      </c>
      <c r="C1108" s="2" t="s">
        <v>1071</v>
      </c>
      <c r="D1108" s="2" t="s">
        <v>6</v>
      </c>
    </row>
    <row r="1109" spans="1:4" ht="24.75" customHeight="1">
      <c r="A1109" s="2">
        <v>1107</v>
      </c>
      <c r="B1109" s="2" t="str">
        <f>"姜垂联"</f>
        <v>姜垂联</v>
      </c>
      <c r="C1109" s="2" t="s">
        <v>1072</v>
      </c>
      <c r="D1109" s="2" t="s">
        <v>6</v>
      </c>
    </row>
    <row r="1110" spans="1:4" ht="24.75" customHeight="1">
      <c r="A1110" s="2">
        <v>1108</v>
      </c>
      <c r="B1110" s="2" t="str">
        <f>"杨中一"</f>
        <v>杨中一</v>
      </c>
      <c r="C1110" s="2" t="s">
        <v>1073</v>
      </c>
      <c r="D1110" s="2" t="s">
        <v>6</v>
      </c>
    </row>
    <row r="1111" spans="1:4" ht="24.75" customHeight="1">
      <c r="A1111" s="2">
        <v>1109</v>
      </c>
      <c r="B1111" s="2" t="str">
        <f>"陈春燕"</f>
        <v>陈春燕</v>
      </c>
      <c r="C1111" s="2" t="s">
        <v>1074</v>
      </c>
      <c r="D1111" s="2" t="s">
        <v>6</v>
      </c>
    </row>
    <row r="1112" spans="1:4" ht="24.75" customHeight="1">
      <c r="A1112" s="2">
        <v>1110</v>
      </c>
      <c r="B1112" s="2" t="str">
        <f>"孙苑山"</f>
        <v>孙苑山</v>
      </c>
      <c r="C1112" s="2" t="s">
        <v>1075</v>
      </c>
      <c r="D1112" s="2" t="s">
        <v>6</v>
      </c>
    </row>
    <row r="1113" spans="1:4" ht="24.75" customHeight="1">
      <c r="A1113" s="2">
        <v>1111</v>
      </c>
      <c r="B1113" s="2" t="str">
        <f>"龚业平"</f>
        <v>龚业平</v>
      </c>
      <c r="C1113" s="2" t="s">
        <v>1076</v>
      </c>
      <c r="D1113" s="2" t="s">
        <v>6</v>
      </c>
    </row>
    <row r="1114" spans="1:4" ht="24.75" customHeight="1">
      <c r="A1114" s="2">
        <v>1112</v>
      </c>
      <c r="B1114" s="2" t="str">
        <f>"李业存"</f>
        <v>李业存</v>
      </c>
      <c r="C1114" s="2" t="s">
        <v>1077</v>
      </c>
      <c r="D1114" s="2" t="s">
        <v>6</v>
      </c>
    </row>
    <row r="1115" spans="1:4" ht="24.75" customHeight="1">
      <c r="A1115" s="2">
        <v>1113</v>
      </c>
      <c r="B1115" s="2" t="str">
        <f>"王肇铭"</f>
        <v>王肇铭</v>
      </c>
      <c r="C1115" s="2" t="s">
        <v>1078</v>
      </c>
      <c r="D1115" s="2" t="s">
        <v>6</v>
      </c>
    </row>
    <row r="1116" spans="1:4" ht="24.75" customHeight="1">
      <c r="A1116" s="2">
        <v>1114</v>
      </c>
      <c r="B1116" s="2" t="str">
        <f>"张育荣"</f>
        <v>张育荣</v>
      </c>
      <c r="C1116" s="2" t="s">
        <v>1079</v>
      </c>
      <c r="D1116" s="2" t="s">
        <v>6</v>
      </c>
    </row>
    <row r="1117" spans="1:4" ht="24.75" customHeight="1">
      <c r="A1117" s="2">
        <v>1115</v>
      </c>
      <c r="B1117" s="2" t="str">
        <f>"林春杏"</f>
        <v>林春杏</v>
      </c>
      <c r="C1117" s="2" t="s">
        <v>1080</v>
      </c>
      <c r="D1117" s="2" t="s">
        <v>6</v>
      </c>
    </row>
    <row r="1118" spans="1:4" ht="24.75" customHeight="1">
      <c r="A1118" s="2">
        <v>1116</v>
      </c>
      <c r="B1118" s="2" t="str">
        <f>"王冠"</f>
        <v>王冠</v>
      </c>
      <c r="C1118" s="2" t="s">
        <v>1081</v>
      </c>
      <c r="D1118" s="2" t="s">
        <v>6</v>
      </c>
    </row>
    <row r="1119" spans="1:4" ht="24.75" customHeight="1">
      <c r="A1119" s="2">
        <v>1117</v>
      </c>
      <c r="B1119" s="2" t="str">
        <f>"唐惠友"</f>
        <v>唐惠友</v>
      </c>
      <c r="C1119" s="2" t="s">
        <v>1082</v>
      </c>
      <c r="D1119" s="2" t="s">
        <v>6</v>
      </c>
    </row>
    <row r="1120" spans="1:4" ht="24.75" customHeight="1">
      <c r="A1120" s="2">
        <v>1118</v>
      </c>
      <c r="B1120" s="2" t="str">
        <f>"刘定祉"</f>
        <v>刘定祉</v>
      </c>
      <c r="C1120" s="2" t="s">
        <v>1083</v>
      </c>
      <c r="D1120" s="2" t="s">
        <v>6</v>
      </c>
    </row>
    <row r="1121" spans="1:4" ht="24.75" customHeight="1">
      <c r="A1121" s="2">
        <v>1119</v>
      </c>
      <c r="B1121" s="2" t="str">
        <f>"陈筱"</f>
        <v>陈筱</v>
      </c>
      <c r="C1121" s="2" t="s">
        <v>1084</v>
      </c>
      <c r="D1121" s="2" t="s">
        <v>6</v>
      </c>
    </row>
    <row r="1122" spans="1:4" ht="24.75" customHeight="1">
      <c r="A1122" s="2">
        <v>1120</v>
      </c>
      <c r="B1122" s="2" t="str">
        <f>"林玮"</f>
        <v>林玮</v>
      </c>
      <c r="C1122" s="2" t="s">
        <v>1085</v>
      </c>
      <c r="D1122" s="2" t="s">
        <v>6</v>
      </c>
    </row>
    <row r="1123" spans="1:4" ht="24.75" customHeight="1">
      <c r="A1123" s="2">
        <v>1121</v>
      </c>
      <c r="B1123" s="2" t="str">
        <f>"王俊哲"</f>
        <v>王俊哲</v>
      </c>
      <c r="C1123" s="2" t="s">
        <v>1086</v>
      </c>
      <c r="D1123" s="2" t="s">
        <v>6</v>
      </c>
    </row>
    <row r="1124" spans="1:4" ht="24.75" customHeight="1">
      <c r="A1124" s="2">
        <v>1122</v>
      </c>
      <c r="B1124" s="2" t="str">
        <f>"林秘"</f>
        <v>林秘</v>
      </c>
      <c r="C1124" s="2" t="s">
        <v>1087</v>
      </c>
      <c r="D1124" s="2" t="s">
        <v>6</v>
      </c>
    </row>
    <row r="1125" spans="1:4" ht="24.75" customHeight="1">
      <c r="A1125" s="2">
        <v>1123</v>
      </c>
      <c r="B1125" s="2" t="str">
        <f>"罗淯珊"</f>
        <v>罗淯珊</v>
      </c>
      <c r="C1125" s="2" t="s">
        <v>1088</v>
      </c>
      <c r="D1125" s="2" t="s">
        <v>6</v>
      </c>
    </row>
    <row r="1126" spans="1:4" ht="24.75" customHeight="1">
      <c r="A1126" s="2">
        <v>1124</v>
      </c>
      <c r="B1126" s="2" t="str">
        <f>"陈云秀"</f>
        <v>陈云秀</v>
      </c>
      <c r="C1126" s="2" t="s">
        <v>1089</v>
      </c>
      <c r="D1126" s="2" t="s">
        <v>6</v>
      </c>
    </row>
    <row r="1127" spans="1:4" ht="24.75" customHeight="1">
      <c r="A1127" s="2">
        <v>1125</v>
      </c>
      <c r="B1127" s="2" t="str">
        <f>"洪昆旺"</f>
        <v>洪昆旺</v>
      </c>
      <c r="C1127" s="2" t="s">
        <v>1090</v>
      </c>
      <c r="D1127" s="2" t="s">
        <v>6</v>
      </c>
    </row>
    <row r="1128" spans="1:4" ht="24.75" customHeight="1">
      <c r="A1128" s="2">
        <v>1126</v>
      </c>
      <c r="B1128" s="2" t="str">
        <f>"林明锋"</f>
        <v>林明锋</v>
      </c>
      <c r="C1128" s="2" t="s">
        <v>1091</v>
      </c>
      <c r="D1128" s="2" t="s">
        <v>6</v>
      </c>
    </row>
    <row r="1129" spans="1:4" ht="24.75" customHeight="1">
      <c r="A1129" s="2">
        <v>1127</v>
      </c>
      <c r="B1129" s="2" t="str">
        <f>"黎天皇"</f>
        <v>黎天皇</v>
      </c>
      <c r="C1129" s="2" t="s">
        <v>373</v>
      </c>
      <c r="D1129" s="2" t="s">
        <v>6</v>
      </c>
    </row>
    <row r="1130" spans="1:4" ht="24.75" customHeight="1">
      <c r="A1130" s="2">
        <v>1128</v>
      </c>
      <c r="B1130" s="2" t="str">
        <f>"吴展华"</f>
        <v>吴展华</v>
      </c>
      <c r="C1130" s="2" t="s">
        <v>1092</v>
      </c>
      <c r="D1130" s="2" t="s">
        <v>6</v>
      </c>
    </row>
    <row r="1131" spans="1:4" ht="24.75" customHeight="1">
      <c r="A1131" s="2">
        <v>1129</v>
      </c>
      <c r="B1131" s="2" t="str">
        <f>"袁丹"</f>
        <v>袁丹</v>
      </c>
      <c r="C1131" s="2" t="s">
        <v>1093</v>
      </c>
      <c r="D1131" s="2" t="s">
        <v>6</v>
      </c>
    </row>
    <row r="1132" spans="1:4" ht="24.75" customHeight="1">
      <c r="A1132" s="2">
        <v>1130</v>
      </c>
      <c r="B1132" s="2" t="str">
        <f>"施大杰"</f>
        <v>施大杰</v>
      </c>
      <c r="C1132" s="2" t="s">
        <v>1094</v>
      </c>
      <c r="D1132" s="2" t="s">
        <v>6</v>
      </c>
    </row>
    <row r="1133" spans="1:4" ht="24.75" customHeight="1">
      <c r="A1133" s="2">
        <v>1131</v>
      </c>
      <c r="B1133" s="2" t="str">
        <f>"张海淋"</f>
        <v>张海淋</v>
      </c>
      <c r="C1133" s="2" t="s">
        <v>1095</v>
      </c>
      <c r="D1133" s="2" t="s">
        <v>6</v>
      </c>
    </row>
    <row r="1134" spans="1:4" ht="24.75" customHeight="1">
      <c r="A1134" s="2">
        <v>1132</v>
      </c>
      <c r="B1134" s="2" t="str">
        <f>"陈少莎"</f>
        <v>陈少莎</v>
      </c>
      <c r="C1134" s="2" t="s">
        <v>1096</v>
      </c>
      <c r="D1134" s="2" t="s">
        <v>6</v>
      </c>
    </row>
    <row r="1135" spans="1:4" ht="24.75" customHeight="1">
      <c r="A1135" s="2">
        <v>1133</v>
      </c>
      <c r="B1135" s="2" t="str">
        <f>"陈春玉"</f>
        <v>陈春玉</v>
      </c>
      <c r="C1135" s="2" t="s">
        <v>1097</v>
      </c>
      <c r="D1135" s="2" t="s">
        <v>6</v>
      </c>
    </row>
    <row r="1136" spans="1:4" ht="24.75" customHeight="1">
      <c r="A1136" s="2">
        <v>1134</v>
      </c>
      <c r="B1136" s="2" t="str">
        <f>"邱前"</f>
        <v>邱前</v>
      </c>
      <c r="C1136" s="2" t="s">
        <v>1098</v>
      </c>
      <c r="D1136" s="2" t="s">
        <v>6</v>
      </c>
    </row>
    <row r="1137" spans="1:4" ht="24.75" customHeight="1">
      <c r="A1137" s="2">
        <v>1135</v>
      </c>
      <c r="B1137" s="2" t="str">
        <f>"吴小丹"</f>
        <v>吴小丹</v>
      </c>
      <c r="C1137" s="2" t="s">
        <v>1099</v>
      </c>
      <c r="D1137" s="2" t="s">
        <v>6</v>
      </c>
    </row>
    <row r="1138" spans="1:4" ht="24.75" customHeight="1">
      <c r="A1138" s="2">
        <v>1136</v>
      </c>
      <c r="B1138" s="2" t="str">
        <f>"郭贵龙"</f>
        <v>郭贵龙</v>
      </c>
      <c r="C1138" s="2" t="s">
        <v>1100</v>
      </c>
      <c r="D1138" s="2" t="s">
        <v>6</v>
      </c>
    </row>
    <row r="1139" spans="1:4" ht="24.75" customHeight="1">
      <c r="A1139" s="2">
        <v>1137</v>
      </c>
      <c r="B1139" s="2" t="str">
        <f>"都磊"</f>
        <v>都磊</v>
      </c>
      <c r="C1139" s="2" t="s">
        <v>1101</v>
      </c>
      <c r="D1139" s="2" t="s">
        <v>6</v>
      </c>
    </row>
    <row r="1140" spans="1:4" ht="24.75" customHeight="1">
      <c r="A1140" s="2">
        <v>1138</v>
      </c>
      <c r="B1140" s="2" t="str">
        <f>"符发娥"</f>
        <v>符发娥</v>
      </c>
      <c r="C1140" s="2" t="s">
        <v>1102</v>
      </c>
      <c r="D1140" s="2" t="s">
        <v>6</v>
      </c>
    </row>
    <row r="1141" spans="1:4" ht="24.75" customHeight="1">
      <c r="A1141" s="2">
        <v>1139</v>
      </c>
      <c r="B1141" s="2" t="str">
        <f>"蔡敏"</f>
        <v>蔡敏</v>
      </c>
      <c r="C1141" s="2" t="s">
        <v>1103</v>
      </c>
      <c r="D1141" s="2" t="s">
        <v>6</v>
      </c>
    </row>
    <row r="1142" spans="1:4" ht="24.75" customHeight="1">
      <c r="A1142" s="2">
        <v>1140</v>
      </c>
      <c r="B1142" s="2" t="str">
        <f>"杨镇铭"</f>
        <v>杨镇铭</v>
      </c>
      <c r="C1142" s="2" t="s">
        <v>1104</v>
      </c>
      <c r="D1142" s="2" t="s">
        <v>6</v>
      </c>
    </row>
    <row r="1143" spans="1:4" ht="24.75" customHeight="1">
      <c r="A1143" s="2">
        <v>1141</v>
      </c>
      <c r="B1143" s="2" t="str">
        <f>"陈泰"</f>
        <v>陈泰</v>
      </c>
      <c r="C1143" s="2" t="s">
        <v>1105</v>
      </c>
      <c r="D1143" s="2" t="s">
        <v>6</v>
      </c>
    </row>
    <row r="1144" spans="1:4" ht="24.75" customHeight="1">
      <c r="A1144" s="2">
        <v>1142</v>
      </c>
      <c r="B1144" s="2" t="str">
        <f>"高彤"</f>
        <v>高彤</v>
      </c>
      <c r="C1144" s="2" t="s">
        <v>1106</v>
      </c>
      <c r="D1144" s="2" t="s">
        <v>6</v>
      </c>
    </row>
    <row r="1145" spans="1:4" ht="24.75" customHeight="1">
      <c r="A1145" s="2">
        <v>1143</v>
      </c>
      <c r="B1145" s="2" t="str">
        <f>"曾祥玮"</f>
        <v>曾祥玮</v>
      </c>
      <c r="C1145" s="2" t="s">
        <v>1107</v>
      </c>
      <c r="D1145" s="2" t="s">
        <v>6</v>
      </c>
    </row>
    <row r="1146" spans="1:4" ht="24.75" customHeight="1">
      <c r="A1146" s="2">
        <v>1144</v>
      </c>
      <c r="B1146" s="2" t="str">
        <f>"谢梦丽"</f>
        <v>谢梦丽</v>
      </c>
      <c r="C1146" s="2" t="s">
        <v>1108</v>
      </c>
      <c r="D1146" s="2" t="s">
        <v>6</v>
      </c>
    </row>
    <row r="1147" spans="1:4" ht="24.75" customHeight="1">
      <c r="A1147" s="2">
        <v>1145</v>
      </c>
      <c r="B1147" s="2" t="str">
        <f>"陈欢儿"</f>
        <v>陈欢儿</v>
      </c>
      <c r="C1147" s="2" t="s">
        <v>1109</v>
      </c>
      <c r="D1147" s="2" t="s">
        <v>6</v>
      </c>
    </row>
    <row r="1148" spans="1:4" ht="24.75" customHeight="1">
      <c r="A1148" s="2">
        <v>1146</v>
      </c>
      <c r="B1148" s="2" t="str">
        <f>"江俞尧"</f>
        <v>江俞尧</v>
      </c>
      <c r="C1148" s="2" t="s">
        <v>1110</v>
      </c>
      <c r="D1148" s="2" t="s">
        <v>6</v>
      </c>
    </row>
    <row r="1149" spans="1:4" ht="24.75" customHeight="1">
      <c r="A1149" s="2">
        <v>1147</v>
      </c>
      <c r="B1149" s="2" t="str">
        <f>"周义勃"</f>
        <v>周义勃</v>
      </c>
      <c r="C1149" s="2" t="s">
        <v>963</v>
      </c>
      <c r="D1149" s="2" t="s">
        <v>6</v>
      </c>
    </row>
    <row r="1150" spans="1:4" ht="24.75" customHeight="1">
      <c r="A1150" s="2">
        <v>1148</v>
      </c>
      <c r="B1150" s="2" t="str">
        <f>"欧墨溪"</f>
        <v>欧墨溪</v>
      </c>
      <c r="C1150" s="2" t="s">
        <v>1111</v>
      </c>
      <c r="D1150" s="2" t="s">
        <v>6</v>
      </c>
    </row>
    <row r="1151" spans="1:4" ht="24.75" customHeight="1">
      <c r="A1151" s="2">
        <v>1149</v>
      </c>
      <c r="B1151" s="2" t="str">
        <f>"李良缘"</f>
        <v>李良缘</v>
      </c>
      <c r="C1151" s="2" t="s">
        <v>1112</v>
      </c>
      <c r="D1151" s="2" t="s">
        <v>6</v>
      </c>
    </row>
    <row r="1152" spans="1:4" ht="24.75" customHeight="1">
      <c r="A1152" s="2">
        <v>1150</v>
      </c>
      <c r="B1152" s="2" t="str">
        <f>"王巧玲"</f>
        <v>王巧玲</v>
      </c>
      <c r="C1152" s="2" t="s">
        <v>1113</v>
      </c>
      <c r="D1152" s="2" t="s">
        <v>6</v>
      </c>
    </row>
    <row r="1153" spans="1:4" ht="24.75" customHeight="1">
      <c r="A1153" s="2">
        <v>1151</v>
      </c>
      <c r="B1153" s="2" t="str">
        <f>"黄雯佳"</f>
        <v>黄雯佳</v>
      </c>
      <c r="C1153" s="2" t="s">
        <v>1114</v>
      </c>
      <c r="D1153" s="2" t="s">
        <v>6</v>
      </c>
    </row>
    <row r="1154" spans="1:4" ht="24.75" customHeight="1">
      <c r="A1154" s="2">
        <v>1152</v>
      </c>
      <c r="B1154" s="2" t="str">
        <f>"蒙世睿"</f>
        <v>蒙世睿</v>
      </c>
      <c r="C1154" s="2" t="s">
        <v>1115</v>
      </c>
      <c r="D1154" s="2" t="s">
        <v>6</v>
      </c>
    </row>
    <row r="1155" spans="1:4" ht="24.75" customHeight="1">
      <c r="A1155" s="2">
        <v>1153</v>
      </c>
      <c r="B1155" s="2" t="str">
        <f>"符王毅"</f>
        <v>符王毅</v>
      </c>
      <c r="C1155" s="2" t="s">
        <v>1116</v>
      </c>
      <c r="D1155" s="2" t="s">
        <v>6</v>
      </c>
    </row>
    <row r="1156" spans="1:4" ht="24.75" customHeight="1">
      <c r="A1156" s="2">
        <v>1154</v>
      </c>
      <c r="B1156" s="2" t="str">
        <f>"羊颖谦"</f>
        <v>羊颖谦</v>
      </c>
      <c r="C1156" s="2" t="s">
        <v>1117</v>
      </c>
      <c r="D1156" s="2" t="s">
        <v>6</v>
      </c>
    </row>
    <row r="1157" spans="1:4" ht="24.75" customHeight="1">
      <c r="A1157" s="2">
        <v>1155</v>
      </c>
      <c r="B1157" s="2" t="str">
        <f>"陆雪晶"</f>
        <v>陆雪晶</v>
      </c>
      <c r="C1157" s="2" t="s">
        <v>308</v>
      </c>
      <c r="D1157" s="2" t="s">
        <v>6</v>
      </c>
    </row>
    <row r="1158" spans="1:4" ht="24.75" customHeight="1">
      <c r="A1158" s="2">
        <v>1156</v>
      </c>
      <c r="B1158" s="2" t="str">
        <f>"王晓春"</f>
        <v>王晓春</v>
      </c>
      <c r="C1158" s="2" t="s">
        <v>1118</v>
      </c>
      <c r="D1158" s="2" t="s">
        <v>6</v>
      </c>
    </row>
    <row r="1159" spans="1:4" ht="24.75" customHeight="1">
      <c r="A1159" s="2">
        <v>1157</v>
      </c>
      <c r="B1159" s="2" t="str">
        <f>"李子韬"</f>
        <v>李子韬</v>
      </c>
      <c r="C1159" s="2" t="s">
        <v>1119</v>
      </c>
      <c r="D1159" s="2" t="s">
        <v>6</v>
      </c>
    </row>
    <row r="1160" spans="1:4" ht="24.75" customHeight="1">
      <c r="A1160" s="2">
        <v>1158</v>
      </c>
      <c r="B1160" s="2" t="str">
        <f>"程怡"</f>
        <v>程怡</v>
      </c>
      <c r="C1160" s="2" t="s">
        <v>1120</v>
      </c>
      <c r="D1160" s="2" t="s">
        <v>6</v>
      </c>
    </row>
    <row r="1161" spans="1:4" ht="24.75" customHeight="1">
      <c r="A1161" s="2">
        <v>1159</v>
      </c>
      <c r="B1161" s="2" t="str">
        <f>"唐文渊"</f>
        <v>唐文渊</v>
      </c>
      <c r="C1161" s="2" t="s">
        <v>1121</v>
      </c>
      <c r="D1161" s="2" t="s">
        <v>6</v>
      </c>
    </row>
    <row r="1162" spans="1:4" ht="24.75" customHeight="1">
      <c r="A1162" s="2">
        <v>1160</v>
      </c>
      <c r="B1162" s="2" t="str">
        <f>"符益山"</f>
        <v>符益山</v>
      </c>
      <c r="C1162" s="2" t="s">
        <v>672</v>
      </c>
      <c r="D1162" s="2" t="s">
        <v>6</v>
      </c>
    </row>
    <row r="1163" spans="1:4" ht="24.75" customHeight="1">
      <c r="A1163" s="2">
        <v>1161</v>
      </c>
      <c r="B1163" s="2" t="str">
        <f>"何勃毅"</f>
        <v>何勃毅</v>
      </c>
      <c r="C1163" s="2" t="s">
        <v>1122</v>
      </c>
      <c r="D1163" s="2" t="s">
        <v>6</v>
      </c>
    </row>
    <row r="1164" spans="1:4" ht="24.75" customHeight="1">
      <c r="A1164" s="2">
        <v>1162</v>
      </c>
      <c r="B1164" s="2" t="str">
        <f>"吴迪"</f>
        <v>吴迪</v>
      </c>
      <c r="C1164" s="2" t="s">
        <v>1123</v>
      </c>
      <c r="D1164" s="2" t="s">
        <v>6</v>
      </c>
    </row>
    <row r="1165" spans="1:4" ht="24.75" customHeight="1">
      <c r="A1165" s="2">
        <v>1163</v>
      </c>
      <c r="B1165" s="2" t="str">
        <f>"符金敏"</f>
        <v>符金敏</v>
      </c>
      <c r="C1165" s="2" t="s">
        <v>1124</v>
      </c>
      <c r="D1165" s="2" t="s">
        <v>6</v>
      </c>
    </row>
    <row r="1166" spans="1:4" ht="24.75" customHeight="1">
      <c r="A1166" s="2">
        <v>1164</v>
      </c>
      <c r="B1166" s="2" t="str">
        <f>"罗丹"</f>
        <v>罗丹</v>
      </c>
      <c r="C1166" s="2" t="s">
        <v>1125</v>
      </c>
      <c r="D1166" s="2" t="s">
        <v>6</v>
      </c>
    </row>
    <row r="1167" spans="1:4" ht="24.75" customHeight="1">
      <c r="A1167" s="2">
        <v>1165</v>
      </c>
      <c r="B1167" s="2" t="str">
        <f>"李世词"</f>
        <v>李世词</v>
      </c>
      <c r="C1167" s="2" t="s">
        <v>1126</v>
      </c>
      <c r="D1167" s="2" t="s">
        <v>6</v>
      </c>
    </row>
    <row r="1168" spans="1:4" ht="24.75" customHeight="1">
      <c r="A1168" s="2">
        <v>1166</v>
      </c>
      <c r="B1168" s="2" t="str">
        <f>"王世涛"</f>
        <v>王世涛</v>
      </c>
      <c r="C1168" s="2" t="s">
        <v>1127</v>
      </c>
      <c r="D1168" s="2" t="s">
        <v>1128</v>
      </c>
    </row>
    <row r="1169" spans="1:4" ht="24.75" customHeight="1">
      <c r="A1169" s="2">
        <v>1167</v>
      </c>
      <c r="B1169" s="2" t="str">
        <f>"李仪"</f>
        <v>李仪</v>
      </c>
      <c r="C1169" s="2" t="s">
        <v>1129</v>
      </c>
      <c r="D1169" s="2" t="s">
        <v>1128</v>
      </c>
    </row>
    <row r="1170" spans="1:4" ht="24.75" customHeight="1">
      <c r="A1170" s="2">
        <v>1168</v>
      </c>
      <c r="B1170" s="2" t="str">
        <f>"陈龙杰"</f>
        <v>陈龙杰</v>
      </c>
      <c r="C1170" s="2" t="s">
        <v>1130</v>
      </c>
      <c r="D1170" s="2" t="s">
        <v>1128</v>
      </c>
    </row>
    <row r="1171" spans="1:4" ht="24.75" customHeight="1">
      <c r="A1171" s="2">
        <v>1169</v>
      </c>
      <c r="B1171" s="2" t="str">
        <f>"黄圣贤"</f>
        <v>黄圣贤</v>
      </c>
      <c r="C1171" s="2" t="s">
        <v>1131</v>
      </c>
      <c r="D1171" s="2" t="s">
        <v>1128</v>
      </c>
    </row>
    <row r="1172" spans="1:4" ht="24.75" customHeight="1">
      <c r="A1172" s="2">
        <v>1170</v>
      </c>
      <c r="B1172" s="2" t="str">
        <f>"符永佳"</f>
        <v>符永佳</v>
      </c>
      <c r="C1172" s="2" t="s">
        <v>1132</v>
      </c>
      <c r="D1172" s="2" t="s">
        <v>1128</v>
      </c>
    </row>
    <row r="1173" spans="1:4" ht="24.75" customHeight="1">
      <c r="A1173" s="2">
        <v>1171</v>
      </c>
      <c r="B1173" s="2" t="str">
        <f>"李靖婷"</f>
        <v>李靖婷</v>
      </c>
      <c r="C1173" s="2" t="s">
        <v>1133</v>
      </c>
      <c r="D1173" s="2" t="s">
        <v>1128</v>
      </c>
    </row>
    <row r="1174" spans="1:4" ht="24.75" customHeight="1">
      <c r="A1174" s="2">
        <v>1172</v>
      </c>
      <c r="B1174" s="2" t="str">
        <f>"容信力"</f>
        <v>容信力</v>
      </c>
      <c r="C1174" s="2" t="s">
        <v>1134</v>
      </c>
      <c r="D1174" s="2" t="s">
        <v>1128</v>
      </c>
    </row>
    <row r="1175" spans="1:4" ht="24.75" customHeight="1">
      <c r="A1175" s="2">
        <v>1173</v>
      </c>
      <c r="B1175" s="2" t="str">
        <f>"陈宇洋"</f>
        <v>陈宇洋</v>
      </c>
      <c r="C1175" s="2" t="s">
        <v>1135</v>
      </c>
      <c r="D1175" s="2" t="s">
        <v>1128</v>
      </c>
    </row>
    <row r="1176" spans="1:4" ht="24.75" customHeight="1">
      <c r="A1176" s="2">
        <v>1174</v>
      </c>
      <c r="B1176" s="2" t="str">
        <f>"黄一帆"</f>
        <v>黄一帆</v>
      </c>
      <c r="C1176" s="2" t="s">
        <v>1136</v>
      </c>
      <c r="D1176" s="2" t="s">
        <v>1128</v>
      </c>
    </row>
    <row r="1177" spans="1:4" ht="24.75" customHeight="1">
      <c r="A1177" s="2">
        <v>1175</v>
      </c>
      <c r="B1177" s="2" t="str">
        <f>"曾小敏"</f>
        <v>曾小敏</v>
      </c>
      <c r="C1177" s="2" t="s">
        <v>1137</v>
      </c>
      <c r="D1177" s="2" t="s">
        <v>1128</v>
      </c>
    </row>
    <row r="1178" spans="1:4" ht="24.75" customHeight="1">
      <c r="A1178" s="2">
        <v>1176</v>
      </c>
      <c r="B1178" s="2" t="str">
        <f>"陈红颖"</f>
        <v>陈红颖</v>
      </c>
      <c r="C1178" s="2" t="s">
        <v>1138</v>
      </c>
      <c r="D1178" s="2" t="s">
        <v>1128</v>
      </c>
    </row>
    <row r="1179" spans="1:4" ht="24.75" customHeight="1">
      <c r="A1179" s="2">
        <v>1177</v>
      </c>
      <c r="B1179" s="2" t="str">
        <f>"王娜"</f>
        <v>王娜</v>
      </c>
      <c r="C1179" s="2" t="s">
        <v>1139</v>
      </c>
      <c r="D1179" s="2" t="s">
        <v>1128</v>
      </c>
    </row>
    <row r="1180" spans="1:4" ht="24.75" customHeight="1">
      <c r="A1180" s="2">
        <v>1178</v>
      </c>
      <c r="B1180" s="2" t="str">
        <f>"甘铭"</f>
        <v>甘铭</v>
      </c>
      <c r="C1180" s="2" t="s">
        <v>1140</v>
      </c>
      <c r="D1180" s="2" t="s">
        <v>1128</v>
      </c>
    </row>
    <row r="1181" spans="1:4" ht="24.75" customHeight="1">
      <c r="A1181" s="2">
        <v>1179</v>
      </c>
      <c r="B1181" s="2" t="str">
        <f>"唐林蕾"</f>
        <v>唐林蕾</v>
      </c>
      <c r="C1181" s="2" t="s">
        <v>1141</v>
      </c>
      <c r="D1181" s="2" t="s">
        <v>1128</v>
      </c>
    </row>
    <row r="1182" spans="1:4" ht="24.75" customHeight="1">
      <c r="A1182" s="2">
        <v>1180</v>
      </c>
      <c r="B1182" s="2" t="str">
        <f>"邢增策"</f>
        <v>邢增策</v>
      </c>
      <c r="C1182" s="2" t="s">
        <v>106</v>
      </c>
      <c r="D1182" s="2" t="s">
        <v>1128</v>
      </c>
    </row>
    <row r="1183" spans="1:4" ht="24.75" customHeight="1">
      <c r="A1183" s="2">
        <v>1181</v>
      </c>
      <c r="B1183" s="2" t="str">
        <f>"朱琪"</f>
        <v>朱琪</v>
      </c>
      <c r="C1183" s="2" t="s">
        <v>1142</v>
      </c>
      <c r="D1183" s="2" t="s">
        <v>1128</v>
      </c>
    </row>
    <row r="1184" spans="1:4" ht="24.75" customHeight="1">
      <c r="A1184" s="2">
        <v>1182</v>
      </c>
      <c r="B1184" s="2" t="str">
        <f>"羊志膺"</f>
        <v>羊志膺</v>
      </c>
      <c r="C1184" s="2" t="s">
        <v>1143</v>
      </c>
      <c r="D1184" s="2" t="s">
        <v>1128</v>
      </c>
    </row>
    <row r="1185" spans="1:4" ht="24.75" customHeight="1">
      <c r="A1185" s="2">
        <v>1183</v>
      </c>
      <c r="B1185" s="2" t="str">
        <f>"铎文瑜"</f>
        <v>铎文瑜</v>
      </c>
      <c r="C1185" s="2" t="s">
        <v>816</v>
      </c>
      <c r="D1185" s="2" t="s">
        <v>1128</v>
      </c>
    </row>
    <row r="1186" spans="1:4" ht="24.75" customHeight="1">
      <c r="A1186" s="2">
        <v>1184</v>
      </c>
      <c r="B1186" s="2" t="str">
        <f>"翁瑜蔚"</f>
        <v>翁瑜蔚</v>
      </c>
      <c r="C1186" s="2" t="s">
        <v>1144</v>
      </c>
      <c r="D1186" s="2" t="s">
        <v>1128</v>
      </c>
    </row>
    <row r="1187" spans="1:4" ht="24.75" customHeight="1">
      <c r="A1187" s="2">
        <v>1185</v>
      </c>
      <c r="B1187" s="2" t="str">
        <f>"曾丹"</f>
        <v>曾丹</v>
      </c>
      <c r="C1187" s="2" t="s">
        <v>1145</v>
      </c>
      <c r="D1187" s="2" t="s">
        <v>1128</v>
      </c>
    </row>
    <row r="1188" spans="1:4" ht="24.75" customHeight="1">
      <c r="A1188" s="2">
        <v>1186</v>
      </c>
      <c r="B1188" s="2" t="str">
        <f>"王琼辉"</f>
        <v>王琼辉</v>
      </c>
      <c r="C1188" s="2" t="s">
        <v>1146</v>
      </c>
      <c r="D1188" s="2" t="s">
        <v>1128</v>
      </c>
    </row>
    <row r="1189" spans="1:4" ht="24.75" customHeight="1">
      <c r="A1189" s="2">
        <v>1187</v>
      </c>
      <c r="B1189" s="2" t="str">
        <f>"林志敏"</f>
        <v>林志敏</v>
      </c>
      <c r="C1189" s="2" t="s">
        <v>1147</v>
      </c>
      <c r="D1189" s="2" t="s">
        <v>1128</v>
      </c>
    </row>
    <row r="1190" spans="1:4" ht="24.75" customHeight="1">
      <c r="A1190" s="2">
        <v>1188</v>
      </c>
      <c r="B1190" s="2" t="str">
        <f>"符芳道"</f>
        <v>符芳道</v>
      </c>
      <c r="C1190" s="2" t="s">
        <v>1148</v>
      </c>
      <c r="D1190" s="2" t="s">
        <v>1128</v>
      </c>
    </row>
    <row r="1191" spans="1:4" ht="24.75" customHeight="1">
      <c r="A1191" s="2">
        <v>1189</v>
      </c>
      <c r="B1191" s="2" t="str">
        <f>"吴华苑"</f>
        <v>吴华苑</v>
      </c>
      <c r="C1191" s="2" t="s">
        <v>1149</v>
      </c>
      <c r="D1191" s="2" t="s">
        <v>1128</v>
      </c>
    </row>
    <row r="1192" spans="1:4" ht="24.75" customHeight="1">
      <c r="A1192" s="2">
        <v>1190</v>
      </c>
      <c r="B1192" s="2" t="str">
        <f>"周贺翀"</f>
        <v>周贺翀</v>
      </c>
      <c r="C1192" s="2" t="s">
        <v>1150</v>
      </c>
      <c r="D1192" s="2" t="s">
        <v>1128</v>
      </c>
    </row>
    <row r="1193" spans="1:4" ht="24.75" customHeight="1">
      <c r="A1193" s="2">
        <v>1191</v>
      </c>
      <c r="B1193" s="2" t="str">
        <f>"任恒远"</f>
        <v>任恒远</v>
      </c>
      <c r="C1193" s="2" t="s">
        <v>1151</v>
      </c>
      <c r="D1193" s="2" t="s">
        <v>1128</v>
      </c>
    </row>
    <row r="1194" spans="1:4" ht="24.75" customHeight="1">
      <c r="A1194" s="2">
        <v>1192</v>
      </c>
      <c r="B1194" s="2" t="str">
        <f>"梁淑鑫"</f>
        <v>梁淑鑫</v>
      </c>
      <c r="C1194" s="2" t="s">
        <v>1152</v>
      </c>
      <c r="D1194" s="2" t="s">
        <v>1128</v>
      </c>
    </row>
    <row r="1195" spans="1:4" ht="24.75" customHeight="1">
      <c r="A1195" s="2">
        <v>1193</v>
      </c>
      <c r="B1195" s="2" t="str">
        <f>"彭季琦"</f>
        <v>彭季琦</v>
      </c>
      <c r="C1195" s="2" t="s">
        <v>1153</v>
      </c>
      <c r="D1195" s="2" t="s">
        <v>1128</v>
      </c>
    </row>
    <row r="1196" spans="1:4" ht="24.75" customHeight="1">
      <c r="A1196" s="2">
        <v>1194</v>
      </c>
      <c r="B1196" s="2" t="str">
        <f>"关程太"</f>
        <v>关程太</v>
      </c>
      <c r="C1196" s="2" t="s">
        <v>1154</v>
      </c>
      <c r="D1196" s="2" t="s">
        <v>1128</v>
      </c>
    </row>
    <row r="1197" spans="1:4" ht="24.75" customHeight="1">
      <c r="A1197" s="2">
        <v>1195</v>
      </c>
      <c r="B1197" s="2" t="str">
        <f>"龙俊宇"</f>
        <v>龙俊宇</v>
      </c>
      <c r="C1197" s="2" t="s">
        <v>1155</v>
      </c>
      <c r="D1197" s="2" t="s">
        <v>1128</v>
      </c>
    </row>
    <row r="1198" spans="1:4" ht="24.75" customHeight="1">
      <c r="A1198" s="2">
        <v>1196</v>
      </c>
      <c r="B1198" s="2" t="str">
        <f>"李昊谦"</f>
        <v>李昊谦</v>
      </c>
      <c r="C1198" s="2" t="s">
        <v>1156</v>
      </c>
      <c r="D1198" s="2" t="s">
        <v>1128</v>
      </c>
    </row>
    <row r="1199" spans="1:4" ht="24.75" customHeight="1">
      <c r="A1199" s="2">
        <v>1197</v>
      </c>
      <c r="B1199" s="2" t="str">
        <f>"吴子潇"</f>
        <v>吴子潇</v>
      </c>
      <c r="C1199" s="2" t="s">
        <v>1157</v>
      </c>
      <c r="D1199" s="2" t="s">
        <v>1128</v>
      </c>
    </row>
    <row r="1200" spans="1:4" ht="24.75" customHeight="1">
      <c r="A1200" s="2">
        <v>1198</v>
      </c>
      <c r="B1200" s="2" t="str">
        <f>"陈亭夙"</f>
        <v>陈亭夙</v>
      </c>
      <c r="C1200" s="2" t="s">
        <v>1158</v>
      </c>
      <c r="D1200" s="2" t="s">
        <v>1128</v>
      </c>
    </row>
    <row r="1201" spans="1:4" ht="24.75" customHeight="1">
      <c r="A1201" s="2">
        <v>1199</v>
      </c>
      <c r="B1201" s="2" t="str">
        <f>"吴坤"</f>
        <v>吴坤</v>
      </c>
      <c r="C1201" s="2" t="s">
        <v>1159</v>
      </c>
      <c r="D1201" s="2" t="s">
        <v>1128</v>
      </c>
    </row>
    <row r="1202" spans="1:4" ht="24.75" customHeight="1">
      <c r="A1202" s="2">
        <v>1200</v>
      </c>
      <c r="B1202" s="2" t="str">
        <f>"彭翌"</f>
        <v>彭翌</v>
      </c>
      <c r="C1202" s="2" t="s">
        <v>1160</v>
      </c>
      <c r="D1202" s="2" t="s">
        <v>1128</v>
      </c>
    </row>
    <row r="1203" spans="1:4" ht="24.75" customHeight="1">
      <c r="A1203" s="2">
        <v>1201</v>
      </c>
      <c r="B1203" s="2" t="str">
        <f>"蒲俊龙"</f>
        <v>蒲俊龙</v>
      </c>
      <c r="C1203" s="2" t="s">
        <v>1161</v>
      </c>
      <c r="D1203" s="2" t="s">
        <v>1128</v>
      </c>
    </row>
    <row r="1204" spans="1:4" ht="24.75" customHeight="1">
      <c r="A1204" s="2">
        <v>1202</v>
      </c>
      <c r="B1204" s="2" t="str">
        <f>"柯叶春"</f>
        <v>柯叶春</v>
      </c>
      <c r="C1204" s="2" t="s">
        <v>1162</v>
      </c>
      <c r="D1204" s="2" t="s">
        <v>1128</v>
      </c>
    </row>
    <row r="1205" spans="1:4" ht="24.75" customHeight="1">
      <c r="A1205" s="2">
        <v>1203</v>
      </c>
      <c r="B1205" s="2" t="str">
        <f>"周欣"</f>
        <v>周欣</v>
      </c>
      <c r="C1205" s="2" t="s">
        <v>1163</v>
      </c>
      <c r="D1205" s="2" t="s">
        <v>1128</v>
      </c>
    </row>
    <row r="1206" spans="1:4" ht="24.75" customHeight="1">
      <c r="A1206" s="2">
        <v>1204</v>
      </c>
      <c r="B1206" s="2" t="str">
        <f>"蔡丽菁"</f>
        <v>蔡丽菁</v>
      </c>
      <c r="C1206" s="2" t="s">
        <v>1164</v>
      </c>
      <c r="D1206" s="2" t="s">
        <v>1128</v>
      </c>
    </row>
    <row r="1207" spans="1:4" ht="24.75" customHeight="1">
      <c r="A1207" s="2">
        <v>1205</v>
      </c>
      <c r="B1207" s="2" t="str">
        <f>"石令敏"</f>
        <v>石令敏</v>
      </c>
      <c r="C1207" s="2" t="s">
        <v>1165</v>
      </c>
      <c r="D1207" s="2" t="s">
        <v>1128</v>
      </c>
    </row>
    <row r="1208" spans="1:4" ht="24.75" customHeight="1">
      <c r="A1208" s="2">
        <v>1206</v>
      </c>
      <c r="B1208" s="2" t="str">
        <f>"严娇美"</f>
        <v>严娇美</v>
      </c>
      <c r="C1208" s="2" t="s">
        <v>1166</v>
      </c>
      <c r="D1208" s="2" t="s">
        <v>1128</v>
      </c>
    </row>
    <row r="1209" spans="1:4" ht="24.75" customHeight="1">
      <c r="A1209" s="2">
        <v>1207</v>
      </c>
      <c r="B1209" s="2" t="str">
        <f>"曾琢"</f>
        <v>曾琢</v>
      </c>
      <c r="C1209" s="2" t="s">
        <v>1167</v>
      </c>
      <c r="D1209" s="2" t="s">
        <v>1128</v>
      </c>
    </row>
    <row r="1210" spans="1:4" ht="24.75" customHeight="1">
      <c r="A1210" s="2">
        <v>1208</v>
      </c>
      <c r="B1210" s="2" t="str">
        <f>"成建新"</f>
        <v>成建新</v>
      </c>
      <c r="C1210" s="2" t="s">
        <v>1168</v>
      </c>
      <c r="D1210" s="2" t="s">
        <v>1128</v>
      </c>
    </row>
    <row r="1211" spans="1:4" ht="24.75" customHeight="1">
      <c r="A1211" s="2">
        <v>1209</v>
      </c>
      <c r="B1211" s="2" t="str">
        <f>"吉星芸"</f>
        <v>吉星芸</v>
      </c>
      <c r="C1211" s="2" t="s">
        <v>104</v>
      </c>
      <c r="D1211" s="2" t="s">
        <v>1128</v>
      </c>
    </row>
    <row r="1212" spans="1:4" ht="24.75" customHeight="1">
      <c r="A1212" s="2">
        <v>1210</v>
      </c>
      <c r="B1212" s="2" t="str">
        <f>"李航"</f>
        <v>李航</v>
      </c>
      <c r="C1212" s="2" t="s">
        <v>1169</v>
      </c>
      <c r="D1212" s="2" t="s">
        <v>1128</v>
      </c>
    </row>
    <row r="1213" spans="1:4" ht="24.75" customHeight="1">
      <c r="A1213" s="2">
        <v>1211</v>
      </c>
      <c r="B1213" s="2" t="str">
        <f>"任李凤"</f>
        <v>任李凤</v>
      </c>
      <c r="C1213" s="2" t="s">
        <v>1170</v>
      </c>
      <c r="D1213" s="2" t="s">
        <v>1128</v>
      </c>
    </row>
    <row r="1214" spans="1:4" ht="24.75" customHeight="1">
      <c r="A1214" s="2">
        <v>1212</v>
      </c>
      <c r="B1214" s="2" t="str">
        <f>"张炜"</f>
        <v>张炜</v>
      </c>
      <c r="C1214" s="2" t="s">
        <v>1171</v>
      </c>
      <c r="D1214" s="2" t="s">
        <v>1128</v>
      </c>
    </row>
    <row r="1215" spans="1:4" ht="24.75" customHeight="1">
      <c r="A1215" s="2">
        <v>1213</v>
      </c>
      <c r="B1215" s="2" t="str">
        <f>"许洛玮"</f>
        <v>许洛玮</v>
      </c>
      <c r="C1215" s="2" t="s">
        <v>1172</v>
      </c>
      <c r="D1215" s="2" t="s">
        <v>1128</v>
      </c>
    </row>
    <row r="1216" spans="1:4" ht="24.75" customHeight="1">
      <c r="A1216" s="2">
        <v>1214</v>
      </c>
      <c r="B1216" s="2" t="str">
        <f>"黄雪玲"</f>
        <v>黄雪玲</v>
      </c>
      <c r="C1216" s="2" t="s">
        <v>1173</v>
      </c>
      <c r="D1216" s="2" t="s">
        <v>1128</v>
      </c>
    </row>
    <row r="1217" spans="1:4" ht="24.75" customHeight="1">
      <c r="A1217" s="2">
        <v>1215</v>
      </c>
      <c r="B1217" s="2" t="str">
        <f>"莫秋岸"</f>
        <v>莫秋岸</v>
      </c>
      <c r="C1217" s="2" t="s">
        <v>1174</v>
      </c>
      <c r="D1217" s="2" t="s">
        <v>1128</v>
      </c>
    </row>
    <row r="1218" spans="1:4" ht="24.75" customHeight="1">
      <c r="A1218" s="2">
        <v>1216</v>
      </c>
      <c r="B1218" s="2" t="str">
        <f>"汪娜娜"</f>
        <v>汪娜娜</v>
      </c>
      <c r="C1218" s="2" t="s">
        <v>1013</v>
      </c>
      <c r="D1218" s="2" t="s">
        <v>1128</v>
      </c>
    </row>
    <row r="1219" spans="1:4" ht="24.75" customHeight="1">
      <c r="A1219" s="2">
        <v>1217</v>
      </c>
      <c r="B1219" s="2" t="str">
        <f>"陈红宇"</f>
        <v>陈红宇</v>
      </c>
      <c r="C1219" s="2" t="s">
        <v>1175</v>
      </c>
      <c r="D1219" s="2" t="s">
        <v>1128</v>
      </c>
    </row>
    <row r="1220" spans="1:4" ht="24.75" customHeight="1">
      <c r="A1220" s="2">
        <v>1218</v>
      </c>
      <c r="B1220" s="2" t="str">
        <f>"王宁"</f>
        <v>王宁</v>
      </c>
      <c r="C1220" s="2" t="s">
        <v>1176</v>
      </c>
      <c r="D1220" s="2" t="s">
        <v>1128</v>
      </c>
    </row>
    <row r="1221" spans="1:4" ht="24.75" customHeight="1">
      <c r="A1221" s="2">
        <v>1219</v>
      </c>
      <c r="B1221" s="2" t="str">
        <f>"符丹乃"</f>
        <v>符丹乃</v>
      </c>
      <c r="C1221" s="2" t="s">
        <v>1177</v>
      </c>
      <c r="D1221" s="2" t="s">
        <v>1128</v>
      </c>
    </row>
    <row r="1222" spans="1:4" ht="24.75" customHeight="1">
      <c r="A1222" s="2">
        <v>1220</v>
      </c>
      <c r="B1222" s="2" t="str">
        <f>"汤梅兰"</f>
        <v>汤梅兰</v>
      </c>
      <c r="C1222" s="2" t="s">
        <v>9</v>
      </c>
      <c r="D1222" s="2" t="s">
        <v>1128</v>
      </c>
    </row>
    <row r="1223" spans="1:4" ht="24.75" customHeight="1">
      <c r="A1223" s="2">
        <v>1221</v>
      </c>
      <c r="B1223" s="2" t="str">
        <f>"曾雪光"</f>
        <v>曾雪光</v>
      </c>
      <c r="C1223" s="2" t="s">
        <v>1178</v>
      </c>
      <c r="D1223" s="2" t="s">
        <v>1128</v>
      </c>
    </row>
    <row r="1224" spans="1:4" ht="24.75" customHeight="1">
      <c r="A1224" s="2">
        <v>1222</v>
      </c>
      <c r="B1224" s="2" t="str">
        <f>"吴春辉"</f>
        <v>吴春辉</v>
      </c>
      <c r="C1224" s="2" t="s">
        <v>1179</v>
      </c>
      <c r="D1224" s="2" t="s">
        <v>1128</v>
      </c>
    </row>
    <row r="1225" spans="1:4" ht="24.75" customHeight="1">
      <c r="A1225" s="2">
        <v>1223</v>
      </c>
      <c r="B1225" s="2" t="str">
        <f>"刘思妍"</f>
        <v>刘思妍</v>
      </c>
      <c r="C1225" s="2" t="s">
        <v>1180</v>
      </c>
      <c r="D1225" s="2" t="s">
        <v>1128</v>
      </c>
    </row>
    <row r="1226" spans="1:4" ht="24.75" customHeight="1">
      <c r="A1226" s="2">
        <v>1224</v>
      </c>
      <c r="B1226" s="2" t="str">
        <f>"陶美鑫"</f>
        <v>陶美鑫</v>
      </c>
      <c r="C1226" s="2" t="s">
        <v>1181</v>
      </c>
      <c r="D1226" s="2" t="s">
        <v>1128</v>
      </c>
    </row>
    <row r="1227" spans="1:4" ht="24.75" customHeight="1">
      <c r="A1227" s="2">
        <v>1225</v>
      </c>
      <c r="B1227" s="2" t="str">
        <f>"汪旭"</f>
        <v>汪旭</v>
      </c>
      <c r="C1227" s="2" t="s">
        <v>1182</v>
      </c>
      <c r="D1227" s="2" t="s">
        <v>1128</v>
      </c>
    </row>
    <row r="1228" spans="1:4" ht="24.75" customHeight="1">
      <c r="A1228" s="2">
        <v>1226</v>
      </c>
      <c r="B1228" s="2" t="str">
        <f>"符展鸿"</f>
        <v>符展鸿</v>
      </c>
      <c r="C1228" s="2" t="s">
        <v>1183</v>
      </c>
      <c r="D1228" s="2" t="s">
        <v>1128</v>
      </c>
    </row>
    <row r="1229" spans="1:4" ht="24.75" customHeight="1">
      <c r="A1229" s="2">
        <v>1227</v>
      </c>
      <c r="B1229" s="2" t="str">
        <f>"岳凡琪"</f>
        <v>岳凡琪</v>
      </c>
      <c r="C1229" s="2" t="s">
        <v>1184</v>
      </c>
      <c r="D1229" s="2" t="s">
        <v>1128</v>
      </c>
    </row>
    <row r="1230" spans="1:4" ht="24.75" customHeight="1">
      <c r="A1230" s="2">
        <v>1228</v>
      </c>
      <c r="B1230" s="2" t="str">
        <f>"吴立"</f>
        <v>吴立</v>
      </c>
      <c r="C1230" s="2" t="s">
        <v>1185</v>
      </c>
      <c r="D1230" s="2" t="s">
        <v>1128</v>
      </c>
    </row>
    <row r="1231" spans="1:4" ht="24.75" customHeight="1">
      <c r="A1231" s="2">
        <v>1229</v>
      </c>
      <c r="B1231" s="2" t="str">
        <f>"张韧"</f>
        <v>张韧</v>
      </c>
      <c r="C1231" s="2" t="s">
        <v>1186</v>
      </c>
      <c r="D1231" s="2" t="s">
        <v>1128</v>
      </c>
    </row>
    <row r="1232" spans="1:4" ht="24.75" customHeight="1">
      <c r="A1232" s="2">
        <v>1230</v>
      </c>
      <c r="B1232" s="2" t="str">
        <f>"谢岸四"</f>
        <v>谢岸四</v>
      </c>
      <c r="C1232" s="2" t="s">
        <v>1187</v>
      </c>
      <c r="D1232" s="2" t="s">
        <v>1128</v>
      </c>
    </row>
    <row r="1233" spans="1:4" ht="24.75" customHeight="1">
      <c r="A1233" s="2">
        <v>1231</v>
      </c>
      <c r="B1233" s="2" t="str">
        <f>"张熙宇"</f>
        <v>张熙宇</v>
      </c>
      <c r="C1233" s="2" t="s">
        <v>1188</v>
      </c>
      <c r="D1233" s="2" t="s">
        <v>1128</v>
      </c>
    </row>
    <row r="1234" spans="1:4" ht="24.75" customHeight="1">
      <c r="A1234" s="2">
        <v>1232</v>
      </c>
      <c r="B1234" s="2" t="str">
        <f>"苏映瞳"</f>
        <v>苏映瞳</v>
      </c>
      <c r="C1234" s="2" t="s">
        <v>1189</v>
      </c>
      <c r="D1234" s="2" t="s">
        <v>1128</v>
      </c>
    </row>
    <row r="1235" spans="1:4" ht="24.75" customHeight="1">
      <c r="A1235" s="2">
        <v>1233</v>
      </c>
      <c r="B1235" s="2" t="str">
        <f>"罗宗巧"</f>
        <v>罗宗巧</v>
      </c>
      <c r="C1235" s="2" t="s">
        <v>1190</v>
      </c>
      <c r="D1235" s="2" t="s">
        <v>1128</v>
      </c>
    </row>
    <row r="1236" spans="1:4" ht="24.75" customHeight="1">
      <c r="A1236" s="2">
        <v>1234</v>
      </c>
      <c r="B1236" s="2" t="str">
        <f>"龙时雨"</f>
        <v>龙时雨</v>
      </c>
      <c r="C1236" s="2" t="s">
        <v>1191</v>
      </c>
      <c r="D1236" s="2" t="s">
        <v>1128</v>
      </c>
    </row>
    <row r="1237" spans="1:4" ht="24.75" customHeight="1">
      <c r="A1237" s="2">
        <v>1235</v>
      </c>
      <c r="B1237" s="2" t="str">
        <f>"王玉文"</f>
        <v>王玉文</v>
      </c>
      <c r="C1237" s="2" t="s">
        <v>1192</v>
      </c>
      <c r="D1237" s="2" t="s">
        <v>1128</v>
      </c>
    </row>
    <row r="1238" spans="1:4" ht="24.75" customHeight="1">
      <c r="A1238" s="2">
        <v>1236</v>
      </c>
      <c r="B1238" s="2" t="str">
        <f>"云兰茵"</f>
        <v>云兰茵</v>
      </c>
      <c r="C1238" s="2" t="s">
        <v>1193</v>
      </c>
      <c r="D1238" s="2" t="s">
        <v>1128</v>
      </c>
    </row>
    <row r="1239" spans="1:4" ht="24.75" customHeight="1">
      <c r="A1239" s="2">
        <v>1237</v>
      </c>
      <c r="B1239" s="2" t="str">
        <f>"杨欣颖"</f>
        <v>杨欣颖</v>
      </c>
      <c r="C1239" s="2" t="s">
        <v>1194</v>
      </c>
      <c r="D1239" s="2" t="s">
        <v>1128</v>
      </c>
    </row>
    <row r="1240" spans="1:4" ht="24.75" customHeight="1">
      <c r="A1240" s="2">
        <v>1238</v>
      </c>
      <c r="B1240" s="2" t="str">
        <f>"吴扬"</f>
        <v>吴扬</v>
      </c>
      <c r="C1240" s="2" t="s">
        <v>798</v>
      </c>
      <c r="D1240" s="2" t="s">
        <v>1128</v>
      </c>
    </row>
    <row r="1241" spans="1:4" ht="24.75" customHeight="1">
      <c r="A1241" s="2">
        <v>1239</v>
      </c>
      <c r="B1241" s="2" t="str">
        <f>"翁晓娟"</f>
        <v>翁晓娟</v>
      </c>
      <c r="C1241" s="2" t="s">
        <v>591</v>
      </c>
      <c r="D1241" s="2" t="s">
        <v>1128</v>
      </c>
    </row>
    <row r="1242" spans="1:4" ht="24.75" customHeight="1">
      <c r="A1242" s="2">
        <v>1240</v>
      </c>
      <c r="B1242" s="2" t="str">
        <f>"郑杰友"</f>
        <v>郑杰友</v>
      </c>
      <c r="C1242" s="2" t="s">
        <v>1195</v>
      </c>
      <c r="D1242" s="2" t="s">
        <v>1128</v>
      </c>
    </row>
    <row r="1243" spans="1:4" ht="24.75" customHeight="1">
      <c r="A1243" s="2">
        <v>1241</v>
      </c>
      <c r="B1243" s="2" t="str">
        <f>"王唐宇"</f>
        <v>王唐宇</v>
      </c>
      <c r="C1243" s="2" t="s">
        <v>1196</v>
      </c>
      <c r="D1243" s="2" t="s">
        <v>1128</v>
      </c>
    </row>
    <row r="1244" spans="1:4" ht="24.75" customHeight="1">
      <c r="A1244" s="2">
        <v>1242</v>
      </c>
      <c r="B1244" s="2" t="str">
        <f>"钟喜晶"</f>
        <v>钟喜晶</v>
      </c>
      <c r="C1244" s="2" t="s">
        <v>1197</v>
      </c>
      <c r="D1244" s="2" t="s">
        <v>1128</v>
      </c>
    </row>
    <row r="1245" spans="1:4" ht="24.75" customHeight="1">
      <c r="A1245" s="2">
        <v>1243</v>
      </c>
      <c r="B1245" s="2" t="str">
        <f>"罗丽珠"</f>
        <v>罗丽珠</v>
      </c>
      <c r="C1245" s="2" t="s">
        <v>1198</v>
      </c>
      <c r="D1245" s="2" t="s">
        <v>1128</v>
      </c>
    </row>
    <row r="1246" spans="1:4" ht="24.75" customHeight="1">
      <c r="A1246" s="2">
        <v>1244</v>
      </c>
      <c r="B1246" s="2" t="str">
        <f>"林书哲"</f>
        <v>林书哲</v>
      </c>
      <c r="C1246" s="2" t="s">
        <v>1199</v>
      </c>
      <c r="D1246" s="2" t="s">
        <v>1128</v>
      </c>
    </row>
    <row r="1247" spans="1:4" ht="24.75" customHeight="1">
      <c r="A1247" s="2">
        <v>1245</v>
      </c>
      <c r="B1247" s="2" t="str">
        <f>"杨双双"</f>
        <v>杨双双</v>
      </c>
      <c r="C1247" s="2" t="s">
        <v>1200</v>
      </c>
      <c r="D1247" s="2" t="s">
        <v>1128</v>
      </c>
    </row>
    <row r="1248" spans="1:4" ht="24.75" customHeight="1">
      <c r="A1248" s="2">
        <v>1246</v>
      </c>
      <c r="B1248" s="2" t="str">
        <f>"刘惠江"</f>
        <v>刘惠江</v>
      </c>
      <c r="C1248" s="2" t="s">
        <v>1201</v>
      </c>
      <c r="D1248" s="2" t="s">
        <v>1128</v>
      </c>
    </row>
    <row r="1249" spans="1:4" ht="24.75" customHeight="1">
      <c r="A1249" s="2">
        <v>1247</v>
      </c>
      <c r="B1249" s="2" t="str">
        <f>"吴海旺"</f>
        <v>吴海旺</v>
      </c>
      <c r="C1249" s="2" t="s">
        <v>565</v>
      </c>
      <c r="D1249" s="2" t="s">
        <v>1128</v>
      </c>
    </row>
    <row r="1250" spans="1:4" ht="24.75" customHeight="1">
      <c r="A1250" s="2">
        <v>1248</v>
      </c>
      <c r="B1250" s="2" t="str">
        <f>"黄达鸣"</f>
        <v>黄达鸣</v>
      </c>
      <c r="C1250" s="2" t="s">
        <v>1202</v>
      </c>
      <c r="D1250" s="2" t="s">
        <v>1128</v>
      </c>
    </row>
    <row r="1251" spans="1:4" ht="24.75" customHeight="1">
      <c r="A1251" s="2">
        <v>1249</v>
      </c>
      <c r="B1251" s="2" t="str">
        <f>"林崇伟"</f>
        <v>林崇伟</v>
      </c>
      <c r="C1251" s="2" t="s">
        <v>1203</v>
      </c>
      <c r="D1251" s="2" t="s">
        <v>1128</v>
      </c>
    </row>
    <row r="1252" spans="1:4" ht="24.75" customHeight="1">
      <c r="A1252" s="2">
        <v>1250</v>
      </c>
      <c r="B1252" s="2" t="str">
        <f>"王月江"</f>
        <v>王月江</v>
      </c>
      <c r="C1252" s="2" t="s">
        <v>1204</v>
      </c>
      <c r="D1252" s="2" t="s">
        <v>1128</v>
      </c>
    </row>
    <row r="1253" spans="1:4" ht="24.75" customHeight="1">
      <c r="A1253" s="2">
        <v>1251</v>
      </c>
      <c r="B1253" s="2" t="str">
        <f>"梁振帆"</f>
        <v>梁振帆</v>
      </c>
      <c r="C1253" s="2" t="s">
        <v>1205</v>
      </c>
      <c r="D1253" s="2" t="s">
        <v>1128</v>
      </c>
    </row>
    <row r="1254" spans="1:4" ht="24.75" customHeight="1">
      <c r="A1254" s="2">
        <v>1252</v>
      </c>
      <c r="B1254" s="2" t="str">
        <f>"谢鹏举"</f>
        <v>谢鹏举</v>
      </c>
      <c r="C1254" s="2" t="s">
        <v>338</v>
      </c>
      <c r="D1254" s="2" t="s">
        <v>1128</v>
      </c>
    </row>
    <row r="1255" spans="1:4" ht="24.75" customHeight="1">
      <c r="A1255" s="2">
        <v>1253</v>
      </c>
      <c r="B1255" s="2" t="str">
        <f>"郑以玲"</f>
        <v>郑以玲</v>
      </c>
      <c r="C1255" s="2" t="s">
        <v>1206</v>
      </c>
      <c r="D1255" s="2" t="s">
        <v>1128</v>
      </c>
    </row>
    <row r="1256" spans="1:4" ht="24.75" customHeight="1">
      <c r="A1256" s="2">
        <v>1254</v>
      </c>
      <c r="B1256" s="2" t="str">
        <f>"周亚贞"</f>
        <v>周亚贞</v>
      </c>
      <c r="C1256" s="2" t="s">
        <v>1207</v>
      </c>
      <c r="D1256" s="2" t="s">
        <v>1128</v>
      </c>
    </row>
    <row r="1257" spans="1:4" ht="24.75" customHeight="1">
      <c r="A1257" s="2">
        <v>1255</v>
      </c>
      <c r="B1257" s="2" t="str">
        <f>"张岳松"</f>
        <v>张岳松</v>
      </c>
      <c r="C1257" s="2" t="s">
        <v>1208</v>
      </c>
      <c r="D1257" s="2" t="s">
        <v>1128</v>
      </c>
    </row>
    <row r="1258" spans="1:4" ht="24.75" customHeight="1">
      <c r="A1258" s="2">
        <v>1256</v>
      </c>
      <c r="B1258" s="2" t="str">
        <f>"邢皇贞"</f>
        <v>邢皇贞</v>
      </c>
      <c r="C1258" s="2" t="s">
        <v>1209</v>
      </c>
      <c r="D1258" s="2" t="s">
        <v>1128</v>
      </c>
    </row>
    <row r="1259" spans="1:4" ht="24.75" customHeight="1">
      <c r="A1259" s="2">
        <v>1257</v>
      </c>
      <c r="B1259" s="2" t="str">
        <f>"梁艺"</f>
        <v>梁艺</v>
      </c>
      <c r="C1259" s="2" t="s">
        <v>1210</v>
      </c>
      <c r="D1259" s="2" t="s">
        <v>1128</v>
      </c>
    </row>
    <row r="1260" spans="1:4" ht="24.75" customHeight="1">
      <c r="A1260" s="2">
        <v>1258</v>
      </c>
      <c r="B1260" s="2" t="str">
        <f>"王平东"</f>
        <v>王平东</v>
      </c>
      <c r="C1260" s="2" t="s">
        <v>1211</v>
      </c>
      <c r="D1260" s="2" t="s">
        <v>1128</v>
      </c>
    </row>
    <row r="1261" spans="1:4" ht="24.75" customHeight="1">
      <c r="A1261" s="2">
        <v>1259</v>
      </c>
      <c r="B1261" s="2" t="str">
        <f>"王才胜"</f>
        <v>王才胜</v>
      </c>
      <c r="C1261" s="2" t="s">
        <v>1212</v>
      </c>
      <c r="D1261" s="2" t="s">
        <v>1128</v>
      </c>
    </row>
    <row r="1262" spans="1:4" ht="24.75" customHeight="1">
      <c r="A1262" s="2">
        <v>1260</v>
      </c>
      <c r="B1262" s="2" t="str">
        <f>"孙玲芝"</f>
        <v>孙玲芝</v>
      </c>
      <c r="C1262" s="2" t="s">
        <v>1213</v>
      </c>
      <c r="D1262" s="2" t="s">
        <v>1128</v>
      </c>
    </row>
    <row r="1263" spans="1:4" ht="24.75" customHeight="1">
      <c r="A1263" s="2">
        <v>1261</v>
      </c>
      <c r="B1263" s="2" t="str">
        <f>"卓心茹"</f>
        <v>卓心茹</v>
      </c>
      <c r="C1263" s="2" t="s">
        <v>1214</v>
      </c>
      <c r="D1263" s="2" t="s">
        <v>1128</v>
      </c>
    </row>
    <row r="1264" spans="1:4" ht="24.75" customHeight="1">
      <c r="A1264" s="2">
        <v>1262</v>
      </c>
      <c r="B1264" s="2" t="str">
        <f>"吴桂凤"</f>
        <v>吴桂凤</v>
      </c>
      <c r="C1264" s="2" t="s">
        <v>1215</v>
      </c>
      <c r="D1264" s="2" t="s">
        <v>1128</v>
      </c>
    </row>
    <row r="1265" spans="1:4" ht="24.75" customHeight="1">
      <c r="A1265" s="2">
        <v>1263</v>
      </c>
      <c r="B1265" s="2" t="str">
        <f>"陈彩露"</f>
        <v>陈彩露</v>
      </c>
      <c r="C1265" s="2" t="s">
        <v>1216</v>
      </c>
      <c r="D1265" s="2" t="s">
        <v>1128</v>
      </c>
    </row>
    <row r="1266" spans="1:4" ht="24.75" customHeight="1">
      <c r="A1266" s="2">
        <v>1264</v>
      </c>
      <c r="B1266" s="2" t="str">
        <f>"卓怀刚"</f>
        <v>卓怀刚</v>
      </c>
      <c r="C1266" s="2" t="s">
        <v>1217</v>
      </c>
      <c r="D1266" s="2" t="s">
        <v>1128</v>
      </c>
    </row>
    <row r="1267" spans="1:4" ht="24.75" customHeight="1">
      <c r="A1267" s="2">
        <v>1265</v>
      </c>
      <c r="B1267" s="2" t="str">
        <f>"吴多丰"</f>
        <v>吴多丰</v>
      </c>
      <c r="C1267" s="2" t="s">
        <v>258</v>
      </c>
      <c r="D1267" s="2" t="s">
        <v>1128</v>
      </c>
    </row>
    <row r="1268" spans="1:4" ht="24.75" customHeight="1">
      <c r="A1268" s="2">
        <v>1266</v>
      </c>
      <c r="B1268" s="2" t="str">
        <f>"黄嘉颖"</f>
        <v>黄嘉颖</v>
      </c>
      <c r="C1268" s="2" t="s">
        <v>752</v>
      </c>
      <c r="D1268" s="2" t="s">
        <v>1128</v>
      </c>
    </row>
    <row r="1269" spans="1:4" ht="24.75" customHeight="1">
      <c r="A1269" s="2">
        <v>1267</v>
      </c>
      <c r="B1269" s="2" t="str">
        <f>"卢笑童"</f>
        <v>卢笑童</v>
      </c>
      <c r="C1269" s="2" t="s">
        <v>1218</v>
      </c>
      <c r="D1269" s="2" t="s">
        <v>1128</v>
      </c>
    </row>
    <row r="1270" spans="1:4" ht="24.75" customHeight="1">
      <c r="A1270" s="2">
        <v>1268</v>
      </c>
      <c r="B1270" s="2" t="str">
        <f>"李铭栋"</f>
        <v>李铭栋</v>
      </c>
      <c r="C1270" s="2" t="s">
        <v>1219</v>
      </c>
      <c r="D1270" s="2" t="s">
        <v>1128</v>
      </c>
    </row>
    <row r="1271" spans="1:4" ht="24.75" customHeight="1">
      <c r="A1271" s="2">
        <v>1269</v>
      </c>
      <c r="B1271" s="2" t="str">
        <f>"林洋会"</f>
        <v>林洋会</v>
      </c>
      <c r="C1271" s="2" t="s">
        <v>345</v>
      </c>
      <c r="D1271" s="2" t="s">
        <v>1128</v>
      </c>
    </row>
    <row r="1272" spans="1:4" ht="24.75" customHeight="1">
      <c r="A1272" s="2">
        <v>1270</v>
      </c>
      <c r="B1272" s="2" t="str">
        <f>"黄世电"</f>
        <v>黄世电</v>
      </c>
      <c r="C1272" s="2" t="s">
        <v>1220</v>
      </c>
      <c r="D1272" s="2" t="s">
        <v>1128</v>
      </c>
    </row>
    <row r="1273" spans="1:4" ht="24.75" customHeight="1">
      <c r="A1273" s="2">
        <v>1271</v>
      </c>
      <c r="B1273" s="2" t="str">
        <f>"符海云"</f>
        <v>符海云</v>
      </c>
      <c r="C1273" s="2" t="s">
        <v>1221</v>
      </c>
      <c r="D1273" s="2" t="s">
        <v>1128</v>
      </c>
    </row>
    <row r="1274" spans="1:4" ht="24.75" customHeight="1">
      <c r="A1274" s="2">
        <v>1272</v>
      </c>
      <c r="B1274" s="2" t="str">
        <f>"林佳敏"</f>
        <v>林佳敏</v>
      </c>
      <c r="C1274" s="2" t="s">
        <v>1222</v>
      </c>
      <c r="D1274" s="2" t="s">
        <v>1128</v>
      </c>
    </row>
    <row r="1275" spans="1:4" ht="24.75" customHeight="1">
      <c r="A1275" s="2">
        <v>1273</v>
      </c>
      <c r="B1275" s="2" t="str">
        <f>"黄微"</f>
        <v>黄微</v>
      </c>
      <c r="C1275" s="2" t="s">
        <v>1223</v>
      </c>
      <c r="D1275" s="2" t="s">
        <v>1128</v>
      </c>
    </row>
    <row r="1276" spans="1:4" ht="24.75" customHeight="1">
      <c r="A1276" s="2">
        <v>1274</v>
      </c>
      <c r="B1276" s="2" t="str">
        <f>"杨鸿镭"</f>
        <v>杨鸿镭</v>
      </c>
      <c r="C1276" s="2" t="s">
        <v>1224</v>
      </c>
      <c r="D1276" s="2" t="s">
        <v>1128</v>
      </c>
    </row>
    <row r="1277" spans="1:4" ht="24.75" customHeight="1">
      <c r="A1277" s="2">
        <v>1275</v>
      </c>
      <c r="B1277" s="2" t="str">
        <f>"文昱卉"</f>
        <v>文昱卉</v>
      </c>
      <c r="C1277" s="2" t="s">
        <v>1225</v>
      </c>
      <c r="D1277" s="2" t="s">
        <v>1128</v>
      </c>
    </row>
    <row r="1278" spans="1:4" ht="24.75" customHeight="1">
      <c r="A1278" s="2">
        <v>1276</v>
      </c>
      <c r="B1278" s="2" t="str">
        <f>"郭钜锋"</f>
        <v>郭钜锋</v>
      </c>
      <c r="C1278" s="2" t="s">
        <v>1226</v>
      </c>
      <c r="D1278" s="2" t="s">
        <v>1128</v>
      </c>
    </row>
    <row r="1279" spans="1:4" ht="24.75" customHeight="1">
      <c r="A1279" s="2">
        <v>1277</v>
      </c>
      <c r="B1279" s="2" t="str">
        <f>"符小丹"</f>
        <v>符小丹</v>
      </c>
      <c r="C1279" s="2" t="s">
        <v>1227</v>
      </c>
      <c r="D1279" s="2" t="s">
        <v>1128</v>
      </c>
    </row>
    <row r="1280" spans="1:4" ht="24.75" customHeight="1">
      <c r="A1280" s="2">
        <v>1278</v>
      </c>
      <c r="B1280" s="2" t="str">
        <f>"唐俊苑 "</f>
        <v>唐俊苑 </v>
      </c>
      <c r="C1280" s="2" t="s">
        <v>1228</v>
      </c>
      <c r="D1280" s="2" t="s">
        <v>1128</v>
      </c>
    </row>
    <row r="1281" spans="1:4" ht="24.75" customHeight="1">
      <c r="A1281" s="2">
        <v>1279</v>
      </c>
      <c r="B1281" s="2" t="str">
        <f>"吴武晋"</f>
        <v>吴武晋</v>
      </c>
      <c r="C1281" s="2" t="s">
        <v>1229</v>
      </c>
      <c r="D1281" s="2" t="s">
        <v>1128</v>
      </c>
    </row>
    <row r="1282" spans="1:4" ht="24.75" customHeight="1">
      <c r="A1282" s="2">
        <v>1280</v>
      </c>
      <c r="B1282" s="2" t="str">
        <f>"陈汉钊"</f>
        <v>陈汉钊</v>
      </c>
      <c r="C1282" s="2" t="s">
        <v>215</v>
      </c>
      <c r="D1282" s="2" t="s">
        <v>1128</v>
      </c>
    </row>
    <row r="1283" spans="1:4" ht="24.75" customHeight="1">
      <c r="A1283" s="2">
        <v>1281</v>
      </c>
      <c r="B1283" s="2" t="str">
        <f>"谢于松"</f>
        <v>谢于松</v>
      </c>
      <c r="C1283" s="2" t="s">
        <v>1230</v>
      </c>
      <c r="D1283" s="2" t="s">
        <v>1128</v>
      </c>
    </row>
    <row r="1284" spans="1:4" ht="24.75" customHeight="1">
      <c r="A1284" s="2">
        <v>1282</v>
      </c>
      <c r="B1284" s="2" t="str">
        <f>"张晓颖"</f>
        <v>张晓颖</v>
      </c>
      <c r="C1284" s="2" t="s">
        <v>1231</v>
      </c>
      <c r="D1284" s="2" t="s">
        <v>1128</v>
      </c>
    </row>
    <row r="1285" spans="1:4" ht="24.75" customHeight="1">
      <c r="A1285" s="2">
        <v>1283</v>
      </c>
      <c r="B1285" s="2" t="str">
        <f>"吴瑛琪"</f>
        <v>吴瑛琪</v>
      </c>
      <c r="C1285" s="2" t="s">
        <v>1232</v>
      </c>
      <c r="D1285" s="2" t="s">
        <v>1128</v>
      </c>
    </row>
    <row r="1286" spans="1:4" ht="24.75" customHeight="1">
      <c r="A1286" s="2">
        <v>1284</v>
      </c>
      <c r="B1286" s="2" t="str">
        <f>"王易易"</f>
        <v>王易易</v>
      </c>
      <c r="C1286" s="2" t="s">
        <v>1233</v>
      </c>
      <c r="D1286" s="2" t="s">
        <v>1128</v>
      </c>
    </row>
    <row r="1287" spans="1:4" ht="24.75" customHeight="1">
      <c r="A1287" s="2">
        <v>1285</v>
      </c>
      <c r="B1287" s="2" t="str">
        <f>"吴挺林"</f>
        <v>吴挺林</v>
      </c>
      <c r="C1287" s="2" t="s">
        <v>1234</v>
      </c>
      <c r="D1287" s="2" t="s">
        <v>1128</v>
      </c>
    </row>
    <row r="1288" spans="1:4" ht="24.75" customHeight="1">
      <c r="A1288" s="2">
        <v>1286</v>
      </c>
      <c r="B1288" s="2" t="str">
        <f>"李昆锦"</f>
        <v>李昆锦</v>
      </c>
      <c r="C1288" s="2" t="s">
        <v>1235</v>
      </c>
      <c r="D1288" s="2" t="s">
        <v>1128</v>
      </c>
    </row>
    <row r="1289" spans="1:4" ht="24.75" customHeight="1">
      <c r="A1289" s="2">
        <v>1287</v>
      </c>
      <c r="B1289" s="2" t="str">
        <f>"高子雅"</f>
        <v>高子雅</v>
      </c>
      <c r="C1289" s="2" t="s">
        <v>1236</v>
      </c>
      <c r="D1289" s="2" t="s">
        <v>1128</v>
      </c>
    </row>
    <row r="1290" spans="1:4" ht="24.75" customHeight="1">
      <c r="A1290" s="2">
        <v>1288</v>
      </c>
      <c r="B1290" s="2" t="str">
        <f>"云嘉钰"</f>
        <v>云嘉钰</v>
      </c>
      <c r="C1290" s="2" t="s">
        <v>1237</v>
      </c>
      <c r="D1290" s="2" t="s">
        <v>1128</v>
      </c>
    </row>
    <row r="1291" spans="1:4" ht="24.75" customHeight="1">
      <c r="A1291" s="2">
        <v>1289</v>
      </c>
      <c r="B1291" s="2" t="str">
        <f>"尹舒未"</f>
        <v>尹舒未</v>
      </c>
      <c r="C1291" s="2" t="s">
        <v>1238</v>
      </c>
      <c r="D1291" s="2" t="s">
        <v>1128</v>
      </c>
    </row>
    <row r="1292" spans="1:4" ht="24.75" customHeight="1">
      <c r="A1292" s="2">
        <v>1290</v>
      </c>
      <c r="B1292" s="2" t="str">
        <f>"林觉鹏"</f>
        <v>林觉鹏</v>
      </c>
      <c r="C1292" s="2" t="s">
        <v>1239</v>
      </c>
      <c r="D1292" s="2" t="s">
        <v>1128</v>
      </c>
    </row>
    <row r="1293" spans="1:4" ht="24.75" customHeight="1">
      <c r="A1293" s="2">
        <v>1291</v>
      </c>
      <c r="B1293" s="2" t="str">
        <f>"谢芙"</f>
        <v>谢芙</v>
      </c>
      <c r="C1293" s="2" t="s">
        <v>1240</v>
      </c>
      <c r="D1293" s="2" t="s">
        <v>1128</v>
      </c>
    </row>
    <row r="1294" spans="1:4" ht="24.75" customHeight="1">
      <c r="A1294" s="2">
        <v>1292</v>
      </c>
      <c r="B1294" s="2" t="str">
        <f>"陈冬瑶"</f>
        <v>陈冬瑶</v>
      </c>
      <c r="C1294" s="2" t="s">
        <v>1241</v>
      </c>
      <c r="D1294" s="2" t="s">
        <v>1128</v>
      </c>
    </row>
    <row r="1295" spans="1:4" ht="24.75" customHeight="1">
      <c r="A1295" s="2">
        <v>1293</v>
      </c>
      <c r="B1295" s="2" t="str">
        <f>"张松"</f>
        <v>张松</v>
      </c>
      <c r="C1295" s="2" t="s">
        <v>1242</v>
      </c>
      <c r="D1295" s="2" t="s">
        <v>1128</v>
      </c>
    </row>
    <row r="1296" spans="1:4" ht="24.75" customHeight="1">
      <c r="A1296" s="2">
        <v>1294</v>
      </c>
      <c r="B1296" s="2" t="str">
        <f>"孙传鸿"</f>
        <v>孙传鸿</v>
      </c>
      <c r="C1296" s="2" t="s">
        <v>1243</v>
      </c>
      <c r="D1296" s="2" t="s">
        <v>1128</v>
      </c>
    </row>
    <row r="1297" spans="1:4" ht="24.75" customHeight="1">
      <c r="A1297" s="2">
        <v>1295</v>
      </c>
      <c r="B1297" s="2" t="str">
        <f>"黄海宁"</f>
        <v>黄海宁</v>
      </c>
      <c r="C1297" s="2" t="s">
        <v>575</v>
      </c>
      <c r="D1297" s="2" t="s">
        <v>1128</v>
      </c>
    </row>
    <row r="1298" spans="1:4" ht="24.75" customHeight="1">
      <c r="A1298" s="2">
        <v>1296</v>
      </c>
      <c r="B1298" s="2" t="str">
        <f>"陈益仙"</f>
        <v>陈益仙</v>
      </c>
      <c r="C1298" s="2" t="s">
        <v>1244</v>
      </c>
      <c r="D1298" s="2" t="s">
        <v>1128</v>
      </c>
    </row>
    <row r="1299" spans="1:4" ht="24.75" customHeight="1">
      <c r="A1299" s="2">
        <v>1297</v>
      </c>
      <c r="B1299" s="2" t="str">
        <f>"王慧芳"</f>
        <v>王慧芳</v>
      </c>
      <c r="C1299" s="2" t="s">
        <v>1145</v>
      </c>
      <c r="D1299" s="2" t="s">
        <v>1128</v>
      </c>
    </row>
    <row r="1300" spans="1:4" ht="24.75" customHeight="1">
      <c r="A1300" s="2">
        <v>1298</v>
      </c>
      <c r="B1300" s="2" t="str">
        <f>"杨文瑾"</f>
        <v>杨文瑾</v>
      </c>
      <c r="C1300" s="2" t="s">
        <v>1245</v>
      </c>
      <c r="D1300" s="2" t="s">
        <v>1128</v>
      </c>
    </row>
    <row r="1301" spans="1:4" ht="24.75" customHeight="1">
      <c r="A1301" s="2">
        <v>1299</v>
      </c>
      <c r="B1301" s="2" t="str">
        <f>"蔡舒萍"</f>
        <v>蔡舒萍</v>
      </c>
      <c r="C1301" s="2" t="s">
        <v>1246</v>
      </c>
      <c r="D1301" s="2" t="s">
        <v>1128</v>
      </c>
    </row>
    <row r="1302" spans="1:4" ht="24.75" customHeight="1">
      <c r="A1302" s="2">
        <v>1300</v>
      </c>
      <c r="B1302" s="2" t="str">
        <f>"丁子芹"</f>
        <v>丁子芹</v>
      </c>
      <c r="C1302" s="2" t="s">
        <v>1247</v>
      </c>
      <c r="D1302" s="2" t="s">
        <v>1128</v>
      </c>
    </row>
    <row r="1303" spans="1:4" ht="24.75" customHeight="1">
      <c r="A1303" s="2">
        <v>1301</v>
      </c>
      <c r="B1303" s="2" t="str">
        <f>"潘少浪"</f>
        <v>潘少浪</v>
      </c>
      <c r="C1303" s="2" t="s">
        <v>1248</v>
      </c>
      <c r="D1303" s="2" t="s">
        <v>1128</v>
      </c>
    </row>
    <row r="1304" spans="1:4" ht="24.75" customHeight="1">
      <c r="A1304" s="2">
        <v>1302</v>
      </c>
      <c r="B1304" s="2" t="str">
        <f>"洪亦然"</f>
        <v>洪亦然</v>
      </c>
      <c r="C1304" s="2" t="s">
        <v>1249</v>
      </c>
      <c r="D1304" s="2" t="s">
        <v>1128</v>
      </c>
    </row>
    <row r="1305" spans="1:4" ht="24.75" customHeight="1">
      <c r="A1305" s="2">
        <v>1303</v>
      </c>
      <c r="B1305" s="2" t="str">
        <f>"刘梦捷"</f>
        <v>刘梦捷</v>
      </c>
      <c r="C1305" s="2" t="s">
        <v>1250</v>
      </c>
      <c r="D1305" s="2" t="s">
        <v>1128</v>
      </c>
    </row>
    <row r="1306" spans="1:4" ht="24.75" customHeight="1">
      <c r="A1306" s="2">
        <v>1304</v>
      </c>
      <c r="B1306" s="2" t="str">
        <f>"陈让峥"</f>
        <v>陈让峥</v>
      </c>
      <c r="C1306" s="2" t="s">
        <v>1251</v>
      </c>
      <c r="D1306" s="2" t="s">
        <v>1128</v>
      </c>
    </row>
    <row r="1307" spans="1:4" ht="24.75" customHeight="1">
      <c r="A1307" s="2">
        <v>1305</v>
      </c>
      <c r="B1307" s="2" t="str">
        <f>"王梓"</f>
        <v>王梓</v>
      </c>
      <c r="C1307" s="2" t="s">
        <v>1252</v>
      </c>
      <c r="D1307" s="2" t="s">
        <v>1128</v>
      </c>
    </row>
    <row r="1308" spans="1:4" ht="24.75" customHeight="1">
      <c r="A1308" s="2">
        <v>1306</v>
      </c>
      <c r="B1308" s="2" t="str">
        <f>"谢云"</f>
        <v>谢云</v>
      </c>
      <c r="C1308" s="2" t="s">
        <v>1253</v>
      </c>
      <c r="D1308" s="2" t="s">
        <v>1128</v>
      </c>
    </row>
    <row r="1309" spans="1:4" ht="24.75" customHeight="1">
      <c r="A1309" s="2">
        <v>1307</v>
      </c>
      <c r="B1309" s="2" t="str">
        <f>"吴碧香"</f>
        <v>吴碧香</v>
      </c>
      <c r="C1309" s="2" t="s">
        <v>1254</v>
      </c>
      <c r="D1309" s="2" t="s">
        <v>1128</v>
      </c>
    </row>
    <row r="1310" spans="1:4" ht="24.75" customHeight="1">
      <c r="A1310" s="2">
        <v>1308</v>
      </c>
      <c r="B1310" s="2" t="str">
        <f>"韩冬美"</f>
        <v>韩冬美</v>
      </c>
      <c r="C1310" s="2" t="s">
        <v>1255</v>
      </c>
      <c r="D1310" s="2" t="s">
        <v>1128</v>
      </c>
    </row>
    <row r="1311" spans="1:4" ht="24.75" customHeight="1">
      <c r="A1311" s="2">
        <v>1309</v>
      </c>
      <c r="B1311" s="2" t="str">
        <f>"吴晓晖"</f>
        <v>吴晓晖</v>
      </c>
      <c r="C1311" s="2" t="s">
        <v>92</v>
      </c>
      <c r="D1311" s="2" t="s">
        <v>1128</v>
      </c>
    </row>
    <row r="1312" spans="1:4" ht="24.75" customHeight="1">
      <c r="A1312" s="2">
        <v>1310</v>
      </c>
      <c r="B1312" s="2" t="str">
        <f>"王程"</f>
        <v>王程</v>
      </c>
      <c r="C1312" s="2" t="s">
        <v>1256</v>
      </c>
      <c r="D1312" s="2" t="s">
        <v>1128</v>
      </c>
    </row>
    <row r="1313" spans="1:4" ht="24.75" customHeight="1">
      <c r="A1313" s="2">
        <v>1311</v>
      </c>
      <c r="B1313" s="2" t="str">
        <f>"罗雨茜"</f>
        <v>罗雨茜</v>
      </c>
      <c r="C1313" s="2" t="s">
        <v>1257</v>
      </c>
      <c r="D1313" s="2" t="s">
        <v>1128</v>
      </c>
    </row>
    <row r="1314" spans="1:4" ht="24.75" customHeight="1">
      <c r="A1314" s="2">
        <v>1312</v>
      </c>
      <c r="B1314" s="2" t="str">
        <f>"潘奕佳"</f>
        <v>潘奕佳</v>
      </c>
      <c r="C1314" s="2" t="s">
        <v>1258</v>
      </c>
      <c r="D1314" s="2" t="s">
        <v>1128</v>
      </c>
    </row>
    <row r="1315" spans="1:4" ht="24.75" customHeight="1">
      <c r="A1315" s="2">
        <v>1313</v>
      </c>
      <c r="B1315" s="2" t="str">
        <f>"陈石养"</f>
        <v>陈石养</v>
      </c>
      <c r="C1315" s="2" t="s">
        <v>1259</v>
      </c>
      <c r="D1315" s="2" t="s">
        <v>1128</v>
      </c>
    </row>
    <row r="1316" spans="1:4" ht="24.75" customHeight="1">
      <c r="A1316" s="2">
        <v>1314</v>
      </c>
      <c r="B1316" s="2" t="str">
        <f>"蔡虹羽"</f>
        <v>蔡虹羽</v>
      </c>
      <c r="C1316" s="2" t="s">
        <v>1260</v>
      </c>
      <c r="D1316" s="2" t="s">
        <v>1128</v>
      </c>
    </row>
    <row r="1317" spans="1:4" ht="24.75" customHeight="1">
      <c r="A1317" s="2">
        <v>1315</v>
      </c>
      <c r="B1317" s="2" t="str">
        <f>"李虹颖"</f>
        <v>李虹颖</v>
      </c>
      <c r="C1317" s="2" t="s">
        <v>1261</v>
      </c>
      <c r="D1317" s="2" t="s">
        <v>1128</v>
      </c>
    </row>
    <row r="1318" spans="1:4" ht="24.75" customHeight="1">
      <c r="A1318" s="2">
        <v>1316</v>
      </c>
      <c r="B1318" s="2" t="str">
        <f>"梁冰冰"</f>
        <v>梁冰冰</v>
      </c>
      <c r="C1318" s="2" t="s">
        <v>1262</v>
      </c>
      <c r="D1318" s="2" t="s">
        <v>1128</v>
      </c>
    </row>
    <row r="1319" spans="1:4" ht="24.75" customHeight="1">
      <c r="A1319" s="2">
        <v>1317</v>
      </c>
      <c r="B1319" s="2" t="str">
        <f>"韩晨"</f>
        <v>韩晨</v>
      </c>
      <c r="C1319" s="2" t="s">
        <v>1263</v>
      </c>
      <c r="D1319" s="2" t="s">
        <v>1128</v>
      </c>
    </row>
    <row r="1320" spans="1:4" ht="24.75" customHeight="1">
      <c r="A1320" s="2">
        <v>1318</v>
      </c>
      <c r="B1320" s="2" t="str">
        <f>"胡明"</f>
        <v>胡明</v>
      </c>
      <c r="C1320" s="2" t="s">
        <v>1264</v>
      </c>
      <c r="D1320" s="2" t="s">
        <v>1128</v>
      </c>
    </row>
    <row r="1321" spans="1:4" ht="24.75" customHeight="1">
      <c r="A1321" s="2">
        <v>1319</v>
      </c>
      <c r="B1321" s="2" t="str">
        <f>"刘青敏"</f>
        <v>刘青敏</v>
      </c>
      <c r="C1321" s="2" t="s">
        <v>1265</v>
      </c>
      <c r="D1321" s="2" t="s">
        <v>1128</v>
      </c>
    </row>
    <row r="1322" spans="1:4" ht="24.75" customHeight="1">
      <c r="A1322" s="2">
        <v>1320</v>
      </c>
      <c r="B1322" s="2" t="str">
        <f>"刘春宇"</f>
        <v>刘春宇</v>
      </c>
      <c r="C1322" s="2" t="s">
        <v>1266</v>
      </c>
      <c r="D1322" s="2" t="s">
        <v>1128</v>
      </c>
    </row>
    <row r="1323" spans="1:4" ht="24.75" customHeight="1">
      <c r="A1323" s="2">
        <v>1321</v>
      </c>
      <c r="B1323" s="2" t="str">
        <f>"黄荟"</f>
        <v>黄荟</v>
      </c>
      <c r="C1323" s="2" t="s">
        <v>1267</v>
      </c>
      <c r="D1323" s="2" t="s">
        <v>1128</v>
      </c>
    </row>
    <row r="1324" spans="1:4" ht="24.75" customHeight="1">
      <c r="A1324" s="2">
        <v>1322</v>
      </c>
      <c r="B1324" s="2" t="str">
        <f>"夏斌"</f>
        <v>夏斌</v>
      </c>
      <c r="C1324" s="2" t="s">
        <v>1268</v>
      </c>
      <c r="D1324" s="2" t="s">
        <v>1128</v>
      </c>
    </row>
    <row r="1325" spans="1:4" ht="24.75" customHeight="1">
      <c r="A1325" s="2">
        <v>1323</v>
      </c>
      <c r="B1325" s="2" t="str">
        <f>"符倩倩"</f>
        <v>符倩倩</v>
      </c>
      <c r="C1325" s="2" t="s">
        <v>1269</v>
      </c>
      <c r="D1325" s="2" t="s">
        <v>1128</v>
      </c>
    </row>
    <row r="1326" spans="1:4" ht="24.75" customHeight="1">
      <c r="A1326" s="2">
        <v>1324</v>
      </c>
      <c r="B1326" s="2" t="str">
        <f>"张英莉"</f>
        <v>张英莉</v>
      </c>
      <c r="C1326" s="2" t="s">
        <v>1270</v>
      </c>
      <c r="D1326" s="2" t="s">
        <v>1128</v>
      </c>
    </row>
    <row r="1327" spans="1:4" ht="24.75" customHeight="1">
      <c r="A1327" s="2">
        <v>1325</v>
      </c>
      <c r="B1327" s="2" t="str">
        <f>"陈佳玲"</f>
        <v>陈佳玲</v>
      </c>
      <c r="C1327" s="2" t="s">
        <v>578</v>
      </c>
      <c r="D1327" s="2" t="s">
        <v>1128</v>
      </c>
    </row>
    <row r="1328" spans="1:4" ht="24.75" customHeight="1">
      <c r="A1328" s="2">
        <v>1326</v>
      </c>
      <c r="B1328" s="2" t="str">
        <f>"韩六妹"</f>
        <v>韩六妹</v>
      </c>
      <c r="C1328" s="2" t="s">
        <v>1271</v>
      </c>
      <c r="D1328" s="2" t="s">
        <v>1128</v>
      </c>
    </row>
    <row r="1329" spans="1:4" ht="24.75" customHeight="1">
      <c r="A1329" s="2">
        <v>1327</v>
      </c>
      <c r="B1329" s="2" t="str">
        <f>"孙林芳"</f>
        <v>孙林芳</v>
      </c>
      <c r="C1329" s="2" t="s">
        <v>1272</v>
      </c>
      <c r="D1329" s="2" t="s">
        <v>1128</v>
      </c>
    </row>
    <row r="1330" spans="1:4" ht="24.75" customHeight="1">
      <c r="A1330" s="2">
        <v>1328</v>
      </c>
      <c r="B1330" s="2" t="str">
        <f>"罗昌庆"</f>
        <v>罗昌庆</v>
      </c>
      <c r="C1330" s="2" t="s">
        <v>1273</v>
      </c>
      <c r="D1330" s="2" t="s">
        <v>1128</v>
      </c>
    </row>
    <row r="1331" spans="1:4" ht="24.75" customHeight="1">
      <c r="A1331" s="2">
        <v>1329</v>
      </c>
      <c r="B1331" s="2" t="str">
        <f>"徐浚然"</f>
        <v>徐浚然</v>
      </c>
      <c r="C1331" s="2" t="s">
        <v>1274</v>
      </c>
      <c r="D1331" s="2" t="s">
        <v>1128</v>
      </c>
    </row>
    <row r="1332" spans="1:4" ht="24.75" customHeight="1">
      <c r="A1332" s="2">
        <v>1330</v>
      </c>
      <c r="B1332" s="2" t="str">
        <f>"唐继彬"</f>
        <v>唐继彬</v>
      </c>
      <c r="C1332" s="2" t="s">
        <v>1275</v>
      </c>
      <c r="D1332" s="2" t="s">
        <v>1128</v>
      </c>
    </row>
    <row r="1333" spans="1:4" ht="24.75" customHeight="1">
      <c r="A1333" s="2">
        <v>1331</v>
      </c>
      <c r="B1333" s="2" t="str">
        <f>"吴桂玲"</f>
        <v>吴桂玲</v>
      </c>
      <c r="C1333" s="2" t="s">
        <v>1276</v>
      </c>
      <c r="D1333" s="2" t="s">
        <v>1128</v>
      </c>
    </row>
    <row r="1334" spans="1:4" ht="24.75" customHeight="1">
      <c r="A1334" s="2">
        <v>1332</v>
      </c>
      <c r="B1334" s="2" t="str">
        <f>"张新雨"</f>
        <v>张新雨</v>
      </c>
      <c r="C1334" s="2" t="s">
        <v>1277</v>
      </c>
      <c r="D1334" s="2" t="s">
        <v>1128</v>
      </c>
    </row>
    <row r="1335" spans="1:4" ht="24.75" customHeight="1">
      <c r="A1335" s="2">
        <v>1333</v>
      </c>
      <c r="B1335" s="2" t="str">
        <f>"庄太灵"</f>
        <v>庄太灵</v>
      </c>
      <c r="C1335" s="2" t="s">
        <v>1278</v>
      </c>
      <c r="D1335" s="2" t="s">
        <v>1128</v>
      </c>
    </row>
    <row r="1336" spans="1:4" ht="24.75" customHeight="1">
      <c r="A1336" s="2">
        <v>1334</v>
      </c>
      <c r="B1336" s="2" t="str">
        <f>"王彬"</f>
        <v>王彬</v>
      </c>
      <c r="C1336" s="2" t="s">
        <v>1279</v>
      </c>
      <c r="D1336" s="2" t="s">
        <v>1128</v>
      </c>
    </row>
    <row r="1337" spans="1:4" ht="24.75" customHeight="1">
      <c r="A1337" s="2">
        <v>1335</v>
      </c>
      <c r="B1337" s="2" t="str">
        <f>"陈礼乾"</f>
        <v>陈礼乾</v>
      </c>
      <c r="C1337" s="2" t="s">
        <v>1280</v>
      </c>
      <c r="D1337" s="2" t="s">
        <v>1128</v>
      </c>
    </row>
    <row r="1338" spans="1:4" ht="24.75" customHeight="1">
      <c r="A1338" s="2">
        <v>1336</v>
      </c>
      <c r="B1338" s="2" t="str">
        <f>"王岚"</f>
        <v>王岚</v>
      </c>
      <c r="C1338" s="2" t="s">
        <v>1281</v>
      </c>
      <c r="D1338" s="2" t="s">
        <v>1128</v>
      </c>
    </row>
    <row r="1339" spans="1:4" ht="24.75" customHeight="1">
      <c r="A1339" s="2">
        <v>1337</v>
      </c>
      <c r="B1339" s="2" t="str">
        <f>"林晓鹏"</f>
        <v>林晓鹏</v>
      </c>
      <c r="C1339" s="2" t="s">
        <v>1282</v>
      </c>
      <c r="D1339" s="2" t="s">
        <v>1128</v>
      </c>
    </row>
    <row r="1340" spans="1:4" ht="24.75" customHeight="1">
      <c r="A1340" s="2">
        <v>1338</v>
      </c>
      <c r="B1340" s="2" t="str">
        <f>"符琪"</f>
        <v>符琪</v>
      </c>
      <c r="C1340" s="2" t="s">
        <v>1283</v>
      </c>
      <c r="D1340" s="2" t="s">
        <v>1128</v>
      </c>
    </row>
    <row r="1341" spans="1:4" ht="24.75" customHeight="1">
      <c r="A1341" s="2">
        <v>1339</v>
      </c>
      <c r="B1341" s="2" t="str">
        <f>"李长春"</f>
        <v>李长春</v>
      </c>
      <c r="C1341" s="2" t="s">
        <v>1284</v>
      </c>
      <c r="D1341" s="2" t="s">
        <v>1128</v>
      </c>
    </row>
    <row r="1342" spans="1:4" ht="24.75" customHeight="1">
      <c r="A1342" s="2">
        <v>1340</v>
      </c>
      <c r="B1342" s="2" t="str">
        <f>"程晓云"</f>
        <v>程晓云</v>
      </c>
      <c r="C1342" s="2" t="s">
        <v>1285</v>
      </c>
      <c r="D1342" s="2" t="s">
        <v>1128</v>
      </c>
    </row>
    <row r="1343" spans="1:4" ht="24.75" customHeight="1">
      <c r="A1343" s="2">
        <v>1341</v>
      </c>
      <c r="B1343" s="2" t="str">
        <f>"胡琪婧"</f>
        <v>胡琪婧</v>
      </c>
      <c r="C1343" s="2" t="s">
        <v>1286</v>
      </c>
      <c r="D1343" s="2" t="s">
        <v>1128</v>
      </c>
    </row>
    <row r="1344" spans="1:4" ht="24.75" customHeight="1">
      <c r="A1344" s="2">
        <v>1342</v>
      </c>
      <c r="B1344" s="2" t="str">
        <f>"曾焕璧"</f>
        <v>曾焕璧</v>
      </c>
      <c r="C1344" s="2" t="s">
        <v>1287</v>
      </c>
      <c r="D1344" s="2" t="s">
        <v>1128</v>
      </c>
    </row>
    <row r="1345" spans="1:4" ht="24.75" customHeight="1">
      <c r="A1345" s="2">
        <v>1343</v>
      </c>
      <c r="B1345" s="2" t="str">
        <f>"李若琳"</f>
        <v>李若琳</v>
      </c>
      <c r="C1345" s="2" t="s">
        <v>1288</v>
      </c>
      <c r="D1345" s="2" t="s">
        <v>1128</v>
      </c>
    </row>
    <row r="1346" spans="1:4" ht="24.75" customHeight="1">
      <c r="A1346" s="2">
        <v>1344</v>
      </c>
      <c r="B1346" s="2" t="str">
        <f>"刘琳琬玉"</f>
        <v>刘琳琬玉</v>
      </c>
      <c r="C1346" s="2" t="s">
        <v>1289</v>
      </c>
      <c r="D1346" s="2" t="s">
        <v>1128</v>
      </c>
    </row>
    <row r="1347" spans="1:4" ht="24.75" customHeight="1">
      <c r="A1347" s="2">
        <v>1345</v>
      </c>
      <c r="B1347" s="2" t="str">
        <f>"蒋帅"</f>
        <v>蒋帅</v>
      </c>
      <c r="C1347" s="2" t="s">
        <v>1290</v>
      </c>
      <c r="D1347" s="2" t="s">
        <v>1128</v>
      </c>
    </row>
    <row r="1348" spans="1:4" ht="24.75" customHeight="1">
      <c r="A1348" s="2">
        <v>1346</v>
      </c>
      <c r="B1348" s="2" t="str">
        <f>"张昌越"</f>
        <v>张昌越</v>
      </c>
      <c r="C1348" s="2" t="s">
        <v>1291</v>
      </c>
      <c r="D1348" s="2" t="s">
        <v>1128</v>
      </c>
    </row>
    <row r="1349" spans="1:4" ht="24.75" customHeight="1">
      <c r="A1349" s="2">
        <v>1347</v>
      </c>
      <c r="B1349" s="2" t="str">
        <f>"孙小微"</f>
        <v>孙小微</v>
      </c>
      <c r="C1349" s="2" t="s">
        <v>1292</v>
      </c>
      <c r="D1349" s="2" t="s">
        <v>1128</v>
      </c>
    </row>
    <row r="1350" spans="1:4" ht="24.75" customHeight="1">
      <c r="A1350" s="2">
        <v>1348</v>
      </c>
      <c r="B1350" s="2" t="str">
        <f>"冯妃"</f>
        <v>冯妃</v>
      </c>
      <c r="C1350" s="2" t="s">
        <v>1293</v>
      </c>
      <c r="D1350" s="2" t="s">
        <v>1128</v>
      </c>
    </row>
    <row r="1351" spans="1:4" ht="24.75" customHeight="1">
      <c r="A1351" s="2">
        <v>1349</v>
      </c>
      <c r="B1351" s="2" t="str">
        <f>"孟开将"</f>
        <v>孟开将</v>
      </c>
      <c r="C1351" s="2" t="s">
        <v>49</v>
      </c>
      <c r="D1351" s="2" t="s">
        <v>1128</v>
      </c>
    </row>
    <row r="1352" spans="1:4" ht="24.75" customHeight="1">
      <c r="A1352" s="2">
        <v>1350</v>
      </c>
      <c r="B1352" s="2" t="str">
        <f>"王亮"</f>
        <v>王亮</v>
      </c>
      <c r="C1352" s="2" t="s">
        <v>1294</v>
      </c>
      <c r="D1352" s="2" t="s">
        <v>1128</v>
      </c>
    </row>
    <row r="1353" spans="1:4" ht="24.75" customHeight="1">
      <c r="A1353" s="2">
        <v>1351</v>
      </c>
      <c r="B1353" s="2" t="str">
        <f>"符游杨"</f>
        <v>符游杨</v>
      </c>
      <c r="C1353" s="2" t="s">
        <v>1295</v>
      </c>
      <c r="D1353" s="2" t="s">
        <v>1128</v>
      </c>
    </row>
    <row r="1354" spans="1:4" ht="24.75" customHeight="1">
      <c r="A1354" s="2">
        <v>1352</v>
      </c>
      <c r="B1354" s="2" t="str">
        <f>"孙嘉言"</f>
        <v>孙嘉言</v>
      </c>
      <c r="C1354" s="2" t="s">
        <v>1296</v>
      </c>
      <c r="D1354" s="2" t="s">
        <v>1128</v>
      </c>
    </row>
    <row r="1355" spans="1:4" ht="24.75" customHeight="1">
      <c r="A1355" s="2">
        <v>1353</v>
      </c>
      <c r="B1355" s="2" t="str">
        <f>"胡中杰"</f>
        <v>胡中杰</v>
      </c>
      <c r="C1355" s="2" t="s">
        <v>1297</v>
      </c>
      <c r="D1355" s="2" t="s">
        <v>1128</v>
      </c>
    </row>
    <row r="1356" spans="1:4" ht="24.75" customHeight="1">
      <c r="A1356" s="2">
        <v>1354</v>
      </c>
      <c r="B1356" s="2" t="str">
        <f>"何欢欢"</f>
        <v>何欢欢</v>
      </c>
      <c r="C1356" s="2" t="s">
        <v>1298</v>
      </c>
      <c r="D1356" s="2" t="s">
        <v>1128</v>
      </c>
    </row>
    <row r="1357" spans="1:4" ht="24.75" customHeight="1">
      <c r="A1357" s="2">
        <v>1355</v>
      </c>
      <c r="B1357" s="2" t="str">
        <f>"张熙松"</f>
        <v>张熙松</v>
      </c>
      <c r="C1357" s="2" t="s">
        <v>1299</v>
      </c>
      <c r="D1357" s="2" t="s">
        <v>1128</v>
      </c>
    </row>
    <row r="1358" spans="1:4" ht="24.75" customHeight="1">
      <c r="A1358" s="2">
        <v>1356</v>
      </c>
      <c r="B1358" s="2" t="str">
        <f>"陈萱峰"</f>
        <v>陈萱峰</v>
      </c>
      <c r="C1358" s="2" t="s">
        <v>1300</v>
      </c>
      <c r="D1358" s="2" t="s">
        <v>1128</v>
      </c>
    </row>
    <row r="1359" spans="1:4" ht="24.75" customHeight="1">
      <c r="A1359" s="2">
        <v>1357</v>
      </c>
      <c r="B1359" s="2" t="str">
        <f>"洪桂婷"</f>
        <v>洪桂婷</v>
      </c>
      <c r="C1359" s="2" t="s">
        <v>1301</v>
      </c>
      <c r="D1359" s="2" t="s">
        <v>1128</v>
      </c>
    </row>
    <row r="1360" spans="1:4" ht="24.75" customHeight="1">
      <c r="A1360" s="2">
        <v>1358</v>
      </c>
      <c r="B1360" s="2" t="str">
        <f>"樊涛"</f>
        <v>樊涛</v>
      </c>
      <c r="C1360" s="2" t="s">
        <v>1302</v>
      </c>
      <c r="D1360" s="2" t="s">
        <v>1128</v>
      </c>
    </row>
    <row r="1361" spans="1:4" ht="24.75" customHeight="1">
      <c r="A1361" s="2">
        <v>1359</v>
      </c>
      <c r="B1361" s="2" t="str">
        <f>"李坚"</f>
        <v>李坚</v>
      </c>
      <c r="C1361" s="2" t="s">
        <v>1303</v>
      </c>
      <c r="D1361" s="2" t="s">
        <v>1128</v>
      </c>
    </row>
    <row r="1362" spans="1:4" ht="24.75" customHeight="1">
      <c r="A1362" s="2">
        <v>1360</v>
      </c>
      <c r="B1362" s="2" t="str">
        <f>"肖连风"</f>
        <v>肖连风</v>
      </c>
      <c r="C1362" s="2" t="s">
        <v>1304</v>
      </c>
      <c r="D1362" s="2" t="s">
        <v>1128</v>
      </c>
    </row>
    <row r="1363" spans="1:4" ht="24.75" customHeight="1">
      <c r="A1363" s="2">
        <v>1361</v>
      </c>
      <c r="B1363" s="2" t="str">
        <f>"盘思颖"</f>
        <v>盘思颖</v>
      </c>
      <c r="C1363" s="2" t="s">
        <v>1305</v>
      </c>
      <c r="D1363" s="2" t="s">
        <v>1128</v>
      </c>
    </row>
    <row r="1364" spans="1:4" ht="24.75" customHeight="1">
      <c r="A1364" s="2">
        <v>1362</v>
      </c>
      <c r="B1364" s="2" t="str">
        <f>"吉秋妍"</f>
        <v>吉秋妍</v>
      </c>
      <c r="C1364" s="2" t="s">
        <v>1306</v>
      </c>
      <c r="D1364" s="2" t="s">
        <v>1128</v>
      </c>
    </row>
    <row r="1365" spans="1:4" ht="24.75" customHeight="1">
      <c r="A1365" s="2">
        <v>1363</v>
      </c>
      <c r="B1365" s="2" t="str">
        <f>"陈颖"</f>
        <v>陈颖</v>
      </c>
      <c r="C1365" s="2" t="s">
        <v>1307</v>
      </c>
      <c r="D1365" s="2" t="s">
        <v>1128</v>
      </c>
    </row>
    <row r="1366" spans="1:4" ht="24.75" customHeight="1">
      <c r="A1366" s="2">
        <v>1364</v>
      </c>
      <c r="B1366" s="2" t="str">
        <f>"莫彩妮"</f>
        <v>莫彩妮</v>
      </c>
      <c r="C1366" s="2" t="s">
        <v>1308</v>
      </c>
      <c r="D1366" s="2" t="s">
        <v>1128</v>
      </c>
    </row>
    <row r="1367" spans="1:4" ht="24.75" customHeight="1">
      <c r="A1367" s="2">
        <v>1365</v>
      </c>
      <c r="B1367" s="2" t="str">
        <f>"钟振峰"</f>
        <v>钟振峰</v>
      </c>
      <c r="C1367" s="2" t="s">
        <v>1309</v>
      </c>
      <c r="D1367" s="2" t="s">
        <v>1128</v>
      </c>
    </row>
    <row r="1368" spans="1:4" ht="24.75" customHeight="1">
      <c r="A1368" s="2">
        <v>1366</v>
      </c>
      <c r="B1368" s="2" t="str">
        <f>"王婷"</f>
        <v>王婷</v>
      </c>
      <c r="C1368" s="2" t="s">
        <v>1310</v>
      </c>
      <c r="D1368" s="2" t="s">
        <v>1128</v>
      </c>
    </row>
    <row r="1369" spans="1:4" ht="24.75" customHeight="1">
      <c r="A1369" s="2">
        <v>1367</v>
      </c>
      <c r="B1369" s="2" t="str">
        <f>"王倩"</f>
        <v>王倩</v>
      </c>
      <c r="C1369" s="2" t="s">
        <v>1311</v>
      </c>
      <c r="D1369" s="2" t="s">
        <v>1128</v>
      </c>
    </row>
    <row r="1370" spans="1:4" ht="24.75" customHeight="1">
      <c r="A1370" s="2">
        <v>1368</v>
      </c>
      <c r="B1370" s="2" t="str">
        <f>"李豪"</f>
        <v>李豪</v>
      </c>
      <c r="C1370" s="2" t="s">
        <v>1312</v>
      </c>
      <c r="D1370" s="2" t="s">
        <v>1128</v>
      </c>
    </row>
    <row r="1371" spans="1:4" ht="24.75" customHeight="1">
      <c r="A1371" s="2">
        <v>1369</v>
      </c>
      <c r="B1371" s="2" t="str">
        <f>"陈怡静"</f>
        <v>陈怡静</v>
      </c>
      <c r="C1371" s="2" t="s">
        <v>1313</v>
      </c>
      <c r="D1371" s="2" t="s">
        <v>1128</v>
      </c>
    </row>
    <row r="1372" spans="1:4" ht="24.75" customHeight="1">
      <c r="A1372" s="2">
        <v>1370</v>
      </c>
      <c r="B1372" s="2" t="str">
        <f>"黄丽蓉"</f>
        <v>黄丽蓉</v>
      </c>
      <c r="C1372" s="2" t="s">
        <v>1314</v>
      </c>
      <c r="D1372" s="2" t="s">
        <v>1128</v>
      </c>
    </row>
    <row r="1373" spans="1:4" ht="24.75" customHeight="1">
      <c r="A1373" s="2">
        <v>1371</v>
      </c>
      <c r="B1373" s="2" t="str">
        <f>"翁晖翔"</f>
        <v>翁晖翔</v>
      </c>
      <c r="C1373" s="2" t="s">
        <v>1315</v>
      </c>
      <c r="D1373" s="2" t="s">
        <v>1128</v>
      </c>
    </row>
    <row r="1374" spans="1:4" ht="24.75" customHeight="1">
      <c r="A1374" s="2">
        <v>1372</v>
      </c>
      <c r="B1374" s="2" t="str">
        <f>"陈太鹏"</f>
        <v>陈太鹏</v>
      </c>
      <c r="C1374" s="2" t="s">
        <v>251</v>
      </c>
      <c r="D1374" s="2" t="s">
        <v>1128</v>
      </c>
    </row>
    <row r="1375" spans="1:4" ht="24.75" customHeight="1">
      <c r="A1375" s="2">
        <v>1373</v>
      </c>
      <c r="B1375" s="2" t="str">
        <f>"叶子钰"</f>
        <v>叶子钰</v>
      </c>
      <c r="C1375" s="2" t="s">
        <v>1316</v>
      </c>
      <c r="D1375" s="2" t="s">
        <v>1128</v>
      </c>
    </row>
    <row r="1376" spans="1:4" ht="24.75" customHeight="1">
      <c r="A1376" s="2">
        <v>1374</v>
      </c>
      <c r="B1376" s="2" t="str">
        <f>"陈杰新"</f>
        <v>陈杰新</v>
      </c>
      <c r="C1376" s="2" t="s">
        <v>1317</v>
      </c>
      <c r="D1376" s="2" t="s">
        <v>1128</v>
      </c>
    </row>
    <row r="1377" spans="1:4" ht="24.75" customHeight="1">
      <c r="A1377" s="2">
        <v>1375</v>
      </c>
      <c r="B1377" s="2" t="str">
        <f>"蔡逸霖"</f>
        <v>蔡逸霖</v>
      </c>
      <c r="C1377" s="2" t="s">
        <v>822</v>
      </c>
      <c r="D1377" s="2" t="s">
        <v>1128</v>
      </c>
    </row>
    <row r="1378" spans="1:4" ht="24.75" customHeight="1">
      <c r="A1378" s="2">
        <v>1376</v>
      </c>
      <c r="B1378" s="2" t="str">
        <f>"邓欢欢"</f>
        <v>邓欢欢</v>
      </c>
      <c r="C1378" s="2" t="s">
        <v>1318</v>
      </c>
      <c r="D1378" s="2" t="s">
        <v>1128</v>
      </c>
    </row>
    <row r="1379" spans="1:4" ht="24.75" customHeight="1">
      <c r="A1379" s="2">
        <v>1377</v>
      </c>
      <c r="B1379" s="2" t="str">
        <f>"万佳华"</f>
        <v>万佳华</v>
      </c>
      <c r="C1379" s="2" t="s">
        <v>1319</v>
      </c>
      <c r="D1379" s="2" t="s">
        <v>1128</v>
      </c>
    </row>
    <row r="1380" spans="1:4" ht="24.75" customHeight="1">
      <c r="A1380" s="2">
        <v>1378</v>
      </c>
      <c r="B1380" s="2" t="str">
        <f>"许焕铭"</f>
        <v>许焕铭</v>
      </c>
      <c r="C1380" s="2" t="s">
        <v>1320</v>
      </c>
      <c r="D1380" s="2" t="s">
        <v>1128</v>
      </c>
    </row>
    <row r="1381" spans="1:4" ht="24.75" customHeight="1">
      <c r="A1381" s="2">
        <v>1379</v>
      </c>
      <c r="B1381" s="2" t="str">
        <f>"王淑芬"</f>
        <v>王淑芬</v>
      </c>
      <c r="C1381" s="2" t="s">
        <v>1321</v>
      </c>
      <c r="D1381" s="2" t="s">
        <v>1128</v>
      </c>
    </row>
    <row r="1382" spans="1:4" ht="24.75" customHeight="1">
      <c r="A1382" s="2">
        <v>1380</v>
      </c>
      <c r="B1382" s="2" t="str">
        <f>"张泽明"</f>
        <v>张泽明</v>
      </c>
      <c r="C1382" s="2" t="s">
        <v>1322</v>
      </c>
      <c r="D1382" s="2" t="s">
        <v>1128</v>
      </c>
    </row>
    <row r="1383" spans="1:4" ht="24.75" customHeight="1">
      <c r="A1383" s="2">
        <v>1381</v>
      </c>
      <c r="B1383" s="2" t="str">
        <f>"林名宝"</f>
        <v>林名宝</v>
      </c>
      <c r="C1383" s="2" t="s">
        <v>1323</v>
      </c>
      <c r="D1383" s="2" t="s">
        <v>1128</v>
      </c>
    </row>
    <row r="1384" spans="1:4" ht="24.75" customHeight="1">
      <c r="A1384" s="2">
        <v>1382</v>
      </c>
      <c r="B1384" s="2" t="str">
        <f>"劳赛芳"</f>
        <v>劳赛芳</v>
      </c>
      <c r="C1384" s="2" t="s">
        <v>1324</v>
      </c>
      <c r="D1384" s="2" t="s">
        <v>1128</v>
      </c>
    </row>
    <row r="1385" spans="1:4" ht="24.75" customHeight="1">
      <c r="A1385" s="2">
        <v>1383</v>
      </c>
      <c r="B1385" s="2" t="str">
        <f>"杜云妮"</f>
        <v>杜云妮</v>
      </c>
      <c r="C1385" s="2" t="s">
        <v>1325</v>
      </c>
      <c r="D1385" s="2" t="s">
        <v>1128</v>
      </c>
    </row>
    <row r="1386" spans="1:4" ht="24.75" customHeight="1">
      <c r="A1386" s="2">
        <v>1384</v>
      </c>
      <c r="B1386" s="2" t="str">
        <f>"金佳佳"</f>
        <v>金佳佳</v>
      </c>
      <c r="C1386" s="2" t="s">
        <v>1326</v>
      </c>
      <c r="D1386" s="2" t="s">
        <v>1128</v>
      </c>
    </row>
    <row r="1387" spans="1:4" ht="24.75" customHeight="1">
      <c r="A1387" s="2">
        <v>1385</v>
      </c>
      <c r="B1387" s="2" t="str">
        <f>"符杰贤"</f>
        <v>符杰贤</v>
      </c>
      <c r="C1387" s="2" t="s">
        <v>1327</v>
      </c>
      <c r="D1387" s="2" t="s">
        <v>1128</v>
      </c>
    </row>
    <row r="1388" spans="1:4" ht="24.75" customHeight="1">
      <c r="A1388" s="2">
        <v>1386</v>
      </c>
      <c r="B1388" s="2" t="str">
        <f>"黄健"</f>
        <v>黄健</v>
      </c>
      <c r="C1388" s="2" t="s">
        <v>1328</v>
      </c>
      <c r="D1388" s="2" t="s">
        <v>1128</v>
      </c>
    </row>
    <row r="1389" spans="1:4" ht="24.75" customHeight="1">
      <c r="A1389" s="2">
        <v>1387</v>
      </c>
      <c r="B1389" s="2" t="str">
        <f>"周颖"</f>
        <v>周颖</v>
      </c>
      <c r="C1389" s="2" t="s">
        <v>1329</v>
      </c>
      <c r="D1389" s="2" t="s">
        <v>1128</v>
      </c>
    </row>
    <row r="1390" spans="1:4" ht="24.75" customHeight="1">
      <c r="A1390" s="2">
        <v>1388</v>
      </c>
      <c r="B1390" s="2" t="str">
        <f>"倪锡祥"</f>
        <v>倪锡祥</v>
      </c>
      <c r="C1390" s="2" t="s">
        <v>1330</v>
      </c>
      <c r="D1390" s="2" t="s">
        <v>1128</v>
      </c>
    </row>
    <row r="1391" spans="1:4" ht="24.75" customHeight="1">
      <c r="A1391" s="2">
        <v>1389</v>
      </c>
      <c r="B1391" s="2" t="str">
        <f>"樊嘉慧"</f>
        <v>樊嘉慧</v>
      </c>
      <c r="C1391" s="2" t="s">
        <v>1331</v>
      </c>
      <c r="D1391" s="2" t="s">
        <v>1128</v>
      </c>
    </row>
    <row r="1392" spans="1:4" ht="24.75" customHeight="1">
      <c r="A1392" s="2">
        <v>1390</v>
      </c>
      <c r="B1392" s="2" t="str">
        <f>"邢明希"</f>
        <v>邢明希</v>
      </c>
      <c r="C1392" s="2" t="s">
        <v>1332</v>
      </c>
      <c r="D1392" s="2" t="s">
        <v>1128</v>
      </c>
    </row>
    <row r="1393" spans="1:4" ht="24.75" customHeight="1">
      <c r="A1393" s="2">
        <v>1391</v>
      </c>
      <c r="B1393" s="2" t="str">
        <f>"林圣智"</f>
        <v>林圣智</v>
      </c>
      <c r="C1393" s="2" t="s">
        <v>1333</v>
      </c>
      <c r="D1393" s="2" t="s">
        <v>1128</v>
      </c>
    </row>
    <row r="1394" spans="1:4" ht="24.75" customHeight="1">
      <c r="A1394" s="2">
        <v>1392</v>
      </c>
      <c r="B1394" s="2" t="str">
        <f>"孙昭"</f>
        <v>孙昭</v>
      </c>
      <c r="C1394" s="2" t="s">
        <v>1334</v>
      </c>
      <c r="D1394" s="2" t="s">
        <v>1128</v>
      </c>
    </row>
    <row r="1395" spans="1:4" ht="24.75" customHeight="1">
      <c r="A1395" s="2">
        <v>1393</v>
      </c>
      <c r="B1395" s="2" t="str">
        <f>"苏珊"</f>
        <v>苏珊</v>
      </c>
      <c r="C1395" s="2" t="s">
        <v>1335</v>
      </c>
      <c r="D1395" s="2" t="s">
        <v>1128</v>
      </c>
    </row>
    <row r="1396" spans="1:4" ht="24.75" customHeight="1">
      <c r="A1396" s="2">
        <v>1394</v>
      </c>
      <c r="B1396" s="2" t="str">
        <f>"林晶晶"</f>
        <v>林晶晶</v>
      </c>
      <c r="C1396" s="2" t="s">
        <v>1336</v>
      </c>
      <c r="D1396" s="2" t="s">
        <v>1128</v>
      </c>
    </row>
    <row r="1397" spans="1:4" ht="24.75" customHeight="1">
      <c r="A1397" s="2">
        <v>1395</v>
      </c>
      <c r="B1397" s="2" t="str">
        <f>"蔡於旺"</f>
        <v>蔡於旺</v>
      </c>
      <c r="C1397" s="2" t="s">
        <v>1337</v>
      </c>
      <c r="D1397" s="2" t="s">
        <v>1128</v>
      </c>
    </row>
    <row r="1398" spans="1:4" ht="24.75" customHeight="1">
      <c r="A1398" s="2">
        <v>1396</v>
      </c>
      <c r="B1398" s="2" t="str">
        <f>"王昭万"</f>
        <v>王昭万</v>
      </c>
      <c r="C1398" s="2" t="s">
        <v>669</v>
      </c>
      <c r="D1398" s="2" t="s">
        <v>1128</v>
      </c>
    </row>
    <row r="1399" spans="1:4" ht="24.75" customHeight="1">
      <c r="A1399" s="2">
        <v>1397</v>
      </c>
      <c r="B1399" s="2" t="str">
        <f>"陈强"</f>
        <v>陈强</v>
      </c>
      <c r="C1399" s="2" t="s">
        <v>1338</v>
      </c>
      <c r="D1399" s="2" t="s">
        <v>1128</v>
      </c>
    </row>
    <row r="1400" spans="1:4" ht="24.75" customHeight="1">
      <c r="A1400" s="2">
        <v>1398</v>
      </c>
      <c r="B1400" s="2" t="str">
        <f>"王浩"</f>
        <v>王浩</v>
      </c>
      <c r="C1400" s="2" t="s">
        <v>1339</v>
      </c>
      <c r="D1400" s="2" t="s">
        <v>1128</v>
      </c>
    </row>
    <row r="1401" spans="1:4" ht="24.75" customHeight="1">
      <c r="A1401" s="2">
        <v>1399</v>
      </c>
      <c r="B1401" s="2" t="str">
        <f>"王飞"</f>
        <v>王飞</v>
      </c>
      <c r="C1401" s="2" t="s">
        <v>1340</v>
      </c>
      <c r="D1401" s="2" t="s">
        <v>1128</v>
      </c>
    </row>
    <row r="1402" spans="1:4" ht="24.75" customHeight="1">
      <c r="A1402" s="2">
        <v>1400</v>
      </c>
      <c r="B1402" s="2" t="str">
        <f>"符传俊"</f>
        <v>符传俊</v>
      </c>
      <c r="C1402" s="2" t="s">
        <v>1341</v>
      </c>
      <c r="D1402" s="2" t="s">
        <v>1128</v>
      </c>
    </row>
    <row r="1403" spans="1:4" ht="24.75" customHeight="1">
      <c r="A1403" s="2">
        <v>1401</v>
      </c>
      <c r="B1403" s="2" t="str">
        <f>"冯桔蕾"</f>
        <v>冯桔蕾</v>
      </c>
      <c r="C1403" s="2" t="s">
        <v>1342</v>
      </c>
      <c r="D1403" s="2" t="s">
        <v>1128</v>
      </c>
    </row>
    <row r="1404" spans="1:4" ht="24.75" customHeight="1">
      <c r="A1404" s="2">
        <v>1402</v>
      </c>
      <c r="B1404" s="2" t="str">
        <f>"李春新"</f>
        <v>李春新</v>
      </c>
      <c r="C1404" s="2" t="s">
        <v>1343</v>
      </c>
      <c r="D1404" s="2" t="s">
        <v>1128</v>
      </c>
    </row>
    <row r="1405" spans="1:4" ht="24.75" customHeight="1">
      <c r="A1405" s="2">
        <v>1403</v>
      </c>
      <c r="B1405" s="2" t="str">
        <f>"陈淑蓝"</f>
        <v>陈淑蓝</v>
      </c>
      <c r="C1405" s="2" t="s">
        <v>1344</v>
      </c>
      <c r="D1405" s="2" t="s">
        <v>1128</v>
      </c>
    </row>
    <row r="1406" spans="1:4" ht="24.75" customHeight="1">
      <c r="A1406" s="2">
        <v>1404</v>
      </c>
      <c r="B1406" s="2" t="str">
        <f>"陈科润"</f>
        <v>陈科润</v>
      </c>
      <c r="C1406" s="2" t="s">
        <v>1229</v>
      </c>
      <c r="D1406" s="2" t="s">
        <v>1128</v>
      </c>
    </row>
    <row r="1407" spans="1:4" ht="24.75" customHeight="1">
      <c r="A1407" s="2">
        <v>1405</v>
      </c>
      <c r="B1407" s="2" t="str">
        <f>"杨方晶"</f>
        <v>杨方晶</v>
      </c>
      <c r="C1407" s="2" t="s">
        <v>1345</v>
      </c>
      <c r="D1407" s="2" t="s">
        <v>1128</v>
      </c>
    </row>
    <row r="1408" spans="1:4" ht="24.75" customHeight="1">
      <c r="A1408" s="2">
        <v>1406</v>
      </c>
      <c r="B1408" s="2" t="str">
        <f>"陈晓燕"</f>
        <v>陈晓燕</v>
      </c>
      <c r="C1408" s="2" t="s">
        <v>1346</v>
      </c>
      <c r="D1408" s="2" t="s">
        <v>1128</v>
      </c>
    </row>
    <row r="1409" spans="1:4" ht="24.75" customHeight="1">
      <c r="A1409" s="2">
        <v>1407</v>
      </c>
      <c r="B1409" s="2" t="str">
        <f>"吉秋原"</f>
        <v>吉秋原</v>
      </c>
      <c r="C1409" s="2" t="s">
        <v>1347</v>
      </c>
      <c r="D1409" s="2" t="s">
        <v>1128</v>
      </c>
    </row>
    <row r="1410" spans="1:4" ht="24.75" customHeight="1">
      <c r="A1410" s="2">
        <v>1408</v>
      </c>
      <c r="B1410" s="2" t="str">
        <f>"刘清露"</f>
        <v>刘清露</v>
      </c>
      <c r="C1410" s="2" t="s">
        <v>1348</v>
      </c>
      <c r="D1410" s="2" t="s">
        <v>1128</v>
      </c>
    </row>
    <row r="1411" spans="1:4" ht="24.75" customHeight="1">
      <c r="A1411" s="2">
        <v>1409</v>
      </c>
      <c r="B1411" s="2" t="str">
        <f>"冯岸"</f>
        <v>冯岸</v>
      </c>
      <c r="C1411" s="2" t="s">
        <v>1349</v>
      </c>
      <c r="D1411" s="2" t="s">
        <v>1128</v>
      </c>
    </row>
    <row r="1412" spans="1:4" ht="24.75" customHeight="1">
      <c r="A1412" s="2">
        <v>1410</v>
      </c>
      <c r="B1412" s="2" t="str">
        <f>"郑慧敏"</f>
        <v>郑慧敏</v>
      </c>
      <c r="C1412" s="2" t="s">
        <v>1350</v>
      </c>
      <c r="D1412" s="2" t="s">
        <v>1128</v>
      </c>
    </row>
    <row r="1413" spans="1:4" ht="24.75" customHeight="1">
      <c r="A1413" s="2">
        <v>1411</v>
      </c>
      <c r="B1413" s="2" t="str">
        <f>"韩柳"</f>
        <v>韩柳</v>
      </c>
      <c r="C1413" s="2" t="s">
        <v>1351</v>
      </c>
      <c r="D1413" s="2" t="s">
        <v>1128</v>
      </c>
    </row>
    <row r="1414" spans="1:4" ht="24.75" customHeight="1">
      <c r="A1414" s="2">
        <v>1412</v>
      </c>
      <c r="B1414" s="2" t="str">
        <f>"冯俊斌"</f>
        <v>冯俊斌</v>
      </c>
      <c r="C1414" s="2" t="s">
        <v>1352</v>
      </c>
      <c r="D1414" s="2" t="s">
        <v>1128</v>
      </c>
    </row>
    <row r="1415" spans="1:4" ht="24.75" customHeight="1">
      <c r="A1415" s="2">
        <v>1413</v>
      </c>
      <c r="B1415" s="2" t="str">
        <f>"黎宛仪"</f>
        <v>黎宛仪</v>
      </c>
      <c r="C1415" s="2" t="s">
        <v>1353</v>
      </c>
      <c r="D1415" s="2" t="s">
        <v>1128</v>
      </c>
    </row>
    <row r="1416" spans="1:4" ht="24.75" customHeight="1">
      <c r="A1416" s="2">
        <v>1414</v>
      </c>
      <c r="B1416" s="2" t="str">
        <f>"苏思思"</f>
        <v>苏思思</v>
      </c>
      <c r="C1416" s="2" t="s">
        <v>1354</v>
      </c>
      <c r="D1416" s="2" t="s">
        <v>1128</v>
      </c>
    </row>
    <row r="1417" spans="1:4" ht="24.75" customHeight="1">
      <c r="A1417" s="2">
        <v>1415</v>
      </c>
      <c r="B1417" s="2" t="str">
        <f>"黄心元"</f>
        <v>黄心元</v>
      </c>
      <c r="C1417" s="2" t="s">
        <v>1355</v>
      </c>
      <c r="D1417" s="2" t="s">
        <v>1128</v>
      </c>
    </row>
    <row r="1418" spans="1:4" ht="24.75" customHeight="1">
      <c r="A1418" s="2">
        <v>1416</v>
      </c>
      <c r="B1418" s="2" t="str">
        <f>"苏荷蓓"</f>
        <v>苏荷蓓</v>
      </c>
      <c r="C1418" s="2" t="s">
        <v>1356</v>
      </c>
      <c r="D1418" s="2" t="s">
        <v>1128</v>
      </c>
    </row>
    <row r="1419" spans="1:4" ht="24.75" customHeight="1">
      <c r="A1419" s="2">
        <v>1417</v>
      </c>
      <c r="B1419" s="2" t="str">
        <f>"蒙妍"</f>
        <v>蒙妍</v>
      </c>
      <c r="C1419" s="2" t="s">
        <v>1357</v>
      </c>
      <c r="D1419" s="2" t="s">
        <v>1128</v>
      </c>
    </row>
    <row r="1420" spans="1:4" ht="24.75" customHeight="1">
      <c r="A1420" s="2">
        <v>1418</v>
      </c>
      <c r="B1420" s="2" t="str">
        <f>"李洁"</f>
        <v>李洁</v>
      </c>
      <c r="C1420" s="2" t="s">
        <v>1358</v>
      </c>
      <c r="D1420" s="2" t="s">
        <v>1128</v>
      </c>
    </row>
    <row r="1421" spans="1:4" ht="24.75" customHeight="1">
      <c r="A1421" s="2">
        <v>1419</v>
      </c>
      <c r="B1421" s="2" t="str">
        <f>"黎祺昕"</f>
        <v>黎祺昕</v>
      </c>
      <c r="C1421" s="2" t="s">
        <v>1359</v>
      </c>
      <c r="D1421" s="2" t="s">
        <v>1128</v>
      </c>
    </row>
    <row r="1422" spans="1:4" ht="24.75" customHeight="1">
      <c r="A1422" s="2">
        <v>1420</v>
      </c>
      <c r="B1422" s="2" t="str">
        <f>"霍佳佳"</f>
        <v>霍佳佳</v>
      </c>
      <c r="C1422" s="2" t="s">
        <v>1360</v>
      </c>
      <c r="D1422" s="2" t="s">
        <v>1128</v>
      </c>
    </row>
    <row r="1423" spans="1:4" ht="24.75" customHeight="1">
      <c r="A1423" s="2">
        <v>1421</v>
      </c>
      <c r="B1423" s="2" t="str">
        <f>"王慧莹"</f>
        <v>王慧莹</v>
      </c>
      <c r="C1423" s="2" t="s">
        <v>1361</v>
      </c>
      <c r="D1423" s="2" t="s">
        <v>1128</v>
      </c>
    </row>
    <row r="1424" spans="1:4" ht="24.75" customHeight="1">
      <c r="A1424" s="2">
        <v>1422</v>
      </c>
      <c r="B1424" s="2" t="str">
        <f>"庄璐"</f>
        <v>庄璐</v>
      </c>
      <c r="C1424" s="2" t="s">
        <v>1362</v>
      </c>
      <c r="D1424" s="2" t="s">
        <v>1128</v>
      </c>
    </row>
    <row r="1425" spans="1:4" ht="24.75" customHeight="1">
      <c r="A1425" s="2">
        <v>1423</v>
      </c>
      <c r="B1425" s="2" t="str">
        <f>"张妹"</f>
        <v>张妹</v>
      </c>
      <c r="C1425" s="2" t="s">
        <v>1363</v>
      </c>
      <c r="D1425" s="2" t="s">
        <v>1128</v>
      </c>
    </row>
    <row r="1426" spans="1:4" ht="24.75" customHeight="1">
      <c r="A1426" s="2">
        <v>1424</v>
      </c>
      <c r="B1426" s="2" t="str">
        <f>"吴秀川"</f>
        <v>吴秀川</v>
      </c>
      <c r="C1426" s="2" t="s">
        <v>1364</v>
      </c>
      <c r="D1426" s="2" t="s">
        <v>1128</v>
      </c>
    </row>
    <row r="1427" spans="1:4" ht="24.75" customHeight="1">
      <c r="A1427" s="2">
        <v>1425</v>
      </c>
      <c r="B1427" s="2" t="str">
        <f>"石磊"</f>
        <v>石磊</v>
      </c>
      <c r="C1427" s="2" t="s">
        <v>1365</v>
      </c>
      <c r="D1427" s="2" t="s">
        <v>1128</v>
      </c>
    </row>
    <row r="1428" spans="1:4" ht="24.75" customHeight="1">
      <c r="A1428" s="2">
        <v>1426</v>
      </c>
      <c r="B1428" s="2" t="str">
        <f>"肖艺盟"</f>
        <v>肖艺盟</v>
      </c>
      <c r="C1428" s="2" t="s">
        <v>1366</v>
      </c>
      <c r="D1428" s="2" t="s">
        <v>1128</v>
      </c>
    </row>
    <row r="1429" spans="1:4" ht="24.75" customHeight="1">
      <c r="A1429" s="2">
        <v>1427</v>
      </c>
      <c r="B1429" s="2" t="str">
        <f>"韦泽江"</f>
        <v>韦泽江</v>
      </c>
      <c r="C1429" s="2" t="s">
        <v>1367</v>
      </c>
      <c r="D1429" s="2" t="s">
        <v>1128</v>
      </c>
    </row>
    <row r="1430" spans="1:4" ht="24.75" customHeight="1">
      <c r="A1430" s="2">
        <v>1428</v>
      </c>
      <c r="B1430" s="2" t="str">
        <f>"文水清"</f>
        <v>文水清</v>
      </c>
      <c r="C1430" s="2" t="s">
        <v>1368</v>
      </c>
      <c r="D1430" s="2" t="s">
        <v>1128</v>
      </c>
    </row>
    <row r="1431" spans="1:4" ht="24.75" customHeight="1">
      <c r="A1431" s="2">
        <v>1429</v>
      </c>
      <c r="B1431" s="2" t="str">
        <f>"张馨文"</f>
        <v>张馨文</v>
      </c>
      <c r="C1431" s="2" t="s">
        <v>673</v>
      </c>
      <c r="D1431" s="2" t="s">
        <v>1128</v>
      </c>
    </row>
    <row r="1432" spans="1:4" ht="24.75" customHeight="1">
      <c r="A1432" s="2">
        <v>1430</v>
      </c>
      <c r="B1432" s="2" t="str">
        <f>"潘品"</f>
        <v>潘品</v>
      </c>
      <c r="C1432" s="2" t="s">
        <v>1369</v>
      </c>
      <c r="D1432" s="2" t="s">
        <v>1128</v>
      </c>
    </row>
    <row r="1433" spans="1:4" ht="24.75" customHeight="1">
      <c r="A1433" s="2">
        <v>1431</v>
      </c>
      <c r="B1433" s="2" t="str">
        <f>"蓝雪芸"</f>
        <v>蓝雪芸</v>
      </c>
      <c r="C1433" s="2" t="s">
        <v>1370</v>
      </c>
      <c r="D1433" s="2" t="s">
        <v>1128</v>
      </c>
    </row>
    <row r="1434" spans="1:4" ht="24.75" customHeight="1">
      <c r="A1434" s="2">
        <v>1432</v>
      </c>
      <c r="B1434" s="2" t="str">
        <f>"陈静宜"</f>
        <v>陈静宜</v>
      </c>
      <c r="C1434" s="2" t="s">
        <v>1371</v>
      </c>
      <c r="D1434" s="2" t="s">
        <v>1128</v>
      </c>
    </row>
    <row r="1435" spans="1:4" ht="24.75" customHeight="1">
      <c r="A1435" s="2">
        <v>1433</v>
      </c>
      <c r="B1435" s="2" t="str">
        <f>"柯俊婕"</f>
        <v>柯俊婕</v>
      </c>
      <c r="C1435" s="2" t="s">
        <v>1372</v>
      </c>
      <c r="D1435" s="2" t="s">
        <v>1128</v>
      </c>
    </row>
    <row r="1436" spans="1:4" ht="24.75" customHeight="1">
      <c r="A1436" s="2">
        <v>1434</v>
      </c>
      <c r="B1436" s="2" t="str">
        <f>"吴敏"</f>
        <v>吴敏</v>
      </c>
      <c r="C1436" s="2" t="s">
        <v>1373</v>
      </c>
      <c r="D1436" s="2" t="s">
        <v>1128</v>
      </c>
    </row>
    <row r="1437" spans="1:4" ht="24.75" customHeight="1">
      <c r="A1437" s="2">
        <v>1435</v>
      </c>
      <c r="B1437" s="2" t="str">
        <f>"李雨纯"</f>
        <v>李雨纯</v>
      </c>
      <c r="C1437" s="2" t="s">
        <v>1374</v>
      </c>
      <c r="D1437" s="2" t="s">
        <v>1128</v>
      </c>
    </row>
    <row r="1438" spans="1:4" ht="24.75" customHeight="1">
      <c r="A1438" s="2">
        <v>1436</v>
      </c>
      <c r="B1438" s="2" t="str">
        <f>"黎丁菲"</f>
        <v>黎丁菲</v>
      </c>
      <c r="C1438" s="2" t="s">
        <v>159</v>
      </c>
      <c r="D1438" s="2" t="s">
        <v>1128</v>
      </c>
    </row>
    <row r="1439" spans="1:4" ht="24.75" customHeight="1">
      <c r="A1439" s="2">
        <v>1437</v>
      </c>
      <c r="B1439" s="2" t="str">
        <f>"王汕"</f>
        <v>王汕</v>
      </c>
      <c r="C1439" s="2" t="s">
        <v>1375</v>
      </c>
      <c r="D1439" s="2" t="s">
        <v>1128</v>
      </c>
    </row>
    <row r="1440" spans="1:4" ht="24.75" customHeight="1">
      <c r="A1440" s="2">
        <v>1438</v>
      </c>
      <c r="B1440" s="2" t="str">
        <f>"张陈雪子"</f>
        <v>张陈雪子</v>
      </c>
      <c r="C1440" s="2" t="s">
        <v>1376</v>
      </c>
      <c r="D1440" s="2" t="s">
        <v>1128</v>
      </c>
    </row>
    <row r="1441" spans="1:4" ht="24.75" customHeight="1">
      <c r="A1441" s="2">
        <v>1439</v>
      </c>
      <c r="B1441" s="2" t="str">
        <f>"潘在颜"</f>
        <v>潘在颜</v>
      </c>
      <c r="C1441" s="2" t="s">
        <v>1377</v>
      </c>
      <c r="D1441" s="2" t="s">
        <v>1128</v>
      </c>
    </row>
    <row r="1442" spans="1:4" ht="24.75" customHeight="1">
      <c r="A1442" s="2">
        <v>1440</v>
      </c>
      <c r="B1442" s="2" t="str">
        <f>"王美松"</f>
        <v>王美松</v>
      </c>
      <c r="C1442" s="2" t="s">
        <v>1378</v>
      </c>
      <c r="D1442" s="2" t="s">
        <v>1128</v>
      </c>
    </row>
    <row r="1443" spans="1:4" ht="24.75" customHeight="1">
      <c r="A1443" s="2">
        <v>1441</v>
      </c>
      <c r="B1443" s="2" t="str">
        <f>"尹瑞丰"</f>
        <v>尹瑞丰</v>
      </c>
      <c r="C1443" s="2" t="s">
        <v>1379</v>
      </c>
      <c r="D1443" s="2" t="s">
        <v>1128</v>
      </c>
    </row>
    <row r="1444" spans="1:4" ht="24.75" customHeight="1">
      <c r="A1444" s="2">
        <v>1442</v>
      </c>
      <c r="B1444" s="2" t="str">
        <f>"何兴斌"</f>
        <v>何兴斌</v>
      </c>
      <c r="C1444" s="2" t="s">
        <v>1380</v>
      </c>
      <c r="D1444" s="2" t="s">
        <v>1128</v>
      </c>
    </row>
    <row r="1445" spans="1:4" ht="24.75" customHeight="1">
      <c r="A1445" s="2">
        <v>1443</v>
      </c>
      <c r="B1445" s="2" t="str">
        <f>"高忠就"</f>
        <v>高忠就</v>
      </c>
      <c r="C1445" s="2" t="s">
        <v>1381</v>
      </c>
      <c r="D1445" s="2" t="s">
        <v>1128</v>
      </c>
    </row>
    <row r="1446" spans="1:4" ht="24.75" customHeight="1">
      <c r="A1446" s="2">
        <v>1444</v>
      </c>
      <c r="B1446" s="2" t="str">
        <f>"陈生武"</f>
        <v>陈生武</v>
      </c>
      <c r="C1446" s="2" t="s">
        <v>1382</v>
      </c>
      <c r="D1446" s="2" t="s">
        <v>1128</v>
      </c>
    </row>
    <row r="1447" spans="1:4" ht="24.75" customHeight="1">
      <c r="A1447" s="2">
        <v>1445</v>
      </c>
      <c r="B1447" s="2" t="str">
        <f>"潘孝彤"</f>
        <v>潘孝彤</v>
      </c>
      <c r="C1447" s="2" t="s">
        <v>1383</v>
      </c>
      <c r="D1447" s="2" t="s">
        <v>1128</v>
      </c>
    </row>
    <row r="1448" spans="1:4" ht="24.75" customHeight="1">
      <c r="A1448" s="2">
        <v>1446</v>
      </c>
      <c r="B1448" s="2" t="str">
        <f>"李一鸣"</f>
        <v>李一鸣</v>
      </c>
      <c r="C1448" s="2" t="s">
        <v>1131</v>
      </c>
      <c r="D1448" s="2" t="s">
        <v>1128</v>
      </c>
    </row>
    <row r="1449" spans="1:4" ht="24.75" customHeight="1">
      <c r="A1449" s="2">
        <v>1447</v>
      </c>
      <c r="B1449" s="2" t="str">
        <f>"管鑫悦"</f>
        <v>管鑫悦</v>
      </c>
      <c r="C1449" s="2" t="s">
        <v>1384</v>
      </c>
      <c r="D1449" s="2" t="s">
        <v>1128</v>
      </c>
    </row>
    <row r="1450" spans="1:4" ht="24.75" customHeight="1">
      <c r="A1450" s="2">
        <v>1448</v>
      </c>
      <c r="B1450" s="2" t="str">
        <f>"周璇"</f>
        <v>周璇</v>
      </c>
      <c r="C1450" s="2" t="s">
        <v>1385</v>
      </c>
      <c r="D1450" s="2" t="s">
        <v>1128</v>
      </c>
    </row>
    <row r="1451" spans="1:4" ht="24.75" customHeight="1">
      <c r="A1451" s="2">
        <v>1449</v>
      </c>
      <c r="B1451" s="2" t="str">
        <f>"孝家祥"</f>
        <v>孝家祥</v>
      </c>
      <c r="C1451" s="2" t="s">
        <v>1386</v>
      </c>
      <c r="D1451" s="2" t="s">
        <v>1128</v>
      </c>
    </row>
    <row r="1452" spans="1:4" ht="24.75" customHeight="1">
      <c r="A1452" s="2">
        <v>1450</v>
      </c>
      <c r="B1452" s="2" t="str">
        <f>"杨仁海"</f>
        <v>杨仁海</v>
      </c>
      <c r="C1452" s="2" t="s">
        <v>1387</v>
      </c>
      <c r="D1452" s="2" t="s">
        <v>1128</v>
      </c>
    </row>
    <row r="1453" spans="1:4" ht="24.75" customHeight="1">
      <c r="A1453" s="2">
        <v>1451</v>
      </c>
      <c r="B1453" s="2" t="str">
        <f>"李慧慧"</f>
        <v>李慧慧</v>
      </c>
      <c r="C1453" s="2" t="s">
        <v>1388</v>
      </c>
      <c r="D1453" s="2" t="s">
        <v>1128</v>
      </c>
    </row>
    <row r="1454" spans="1:4" ht="24.75" customHeight="1">
      <c r="A1454" s="2">
        <v>1452</v>
      </c>
      <c r="B1454" s="2" t="str">
        <f>"陈雪莹"</f>
        <v>陈雪莹</v>
      </c>
      <c r="C1454" s="2" t="s">
        <v>1389</v>
      </c>
      <c r="D1454" s="2" t="s">
        <v>1128</v>
      </c>
    </row>
    <row r="1455" spans="1:4" ht="24.75" customHeight="1">
      <c r="A1455" s="2">
        <v>1453</v>
      </c>
      <c r="B1455" s="2" t="str">
        <f>"谢秋娥"</f>
        <v>谢秋娥</v>
      </c>
      <c r="C1455" s="2" t="s">
        <v>1390</v>
      </c>
      <c r="D1455" s="2" t="s">
        <v>1128</v>
      </c>
    </row>
    <row r="1456" spans="1:4" ht="24.75" customHeight="1">
      <c r="A1456" s="2">
        <v>1454</v>
      </c>
      <c r="B1456" s="2" t="str">
        <f>"李威"</f>
        <v>李威</v>
      </c>
      <c r="C1456" s="2" t="s">
        <v>1391</v>
      </c>
      <c r="D1456" s="2" t="s">
        <v>1128</v>
      </c>
    </row>
    <row r="1457" spans="1:4" ht="24.75" customHeight="1">
      <c r="A1457" s="2">
        <v>1455</v>
      </c>
      <c r="B1457" s="2" t="str">
        <f>"陈培"</f>
        <v>陈培</v>
      </c>
      <c r="C1457" s="2" t="s">
        <v>1392</v>
      </c>
      <c r="D1457" s="2" t="s">
        <v>1128</v>
      </c>
    </row>
    <row r="1458" spans="1:4" ht="24.75" customHeight="1">
      <c r="A1458" s="2">
        <v>1456</v>
      </c>
      <c r="B1458" s="2" t="str">
        <f>"周佳利"</f>
        <v>周佳利</v>
      </c>
      <c r="C1458" s="2" t="s">
        <v>1393</v>
      </c>
      <c r="D1458" s="2" t="s">
        <v>1128</v>
      </c>
    </row>
    <row r="1459" spans="1:4" ht="24.75" customHeight="1">
      <c r="A1459" s="2">
        <v>1457</v>
      </c>
      <c r="B1459" s="2" t="str">
        <f>"蔡仁烽"</f>
        <v>蔡仁烽</v>
      </c>
      <c r="C1459" s="2" t="s">
        <v>1394</v>
      </c>
      <c r="D1459" s="2" t="s">
        <v>1128</v>
      </c>
    </row>
    <row r="1460" spans="1:4" ht="24.75" customHeight="1">
      <c r="A1460" s="2">
        <v>1458</v>
      </c>
      <c r="B1460" s="2" t="str">
        <f>"许卓翼"</f>
        <v>许卓翼</v>
      </c>
      <c r="C1460" s="2" t="s">
        <v>1395</v>
      </c>
      <c r="D1460" s="2" t="s">
        <v>1128</v>
      </c>
    </row>
    <row r="1461" spans="1:4" ht="24.75" customHeight="1">
      <c r="A1461" s="2">
        <v>1459</v>
      </c>
      <c r="B1461" s="2" t="str">
        <f>"王上威"</f>
        <v>王上威</v>
      </c>
      <c r="C1461" s="2" t="s">
        <v>677</v>
      </c>
      <c r="D1461" s="2" t="s">
        <v>1128</v>
      </c>
    </row>
    <row r="1462" spans="1:4" ht="24.75" customHeight="1">
      <c r="A1462" s="2">
        <v>1460</v>
      </c>
      <c r="B1462" s="2" t="str">
        <f>"王瑶瑟"</f>
        <v>王瑶瑟</v>
      </c>
      <c r="C1462" s="2" t="s">
        <v>1396</v>
      </c>
      <c r="D1462" s="2" t="s">
        <v>1128</v>
      </c>
    </row>
    <row r="1463" spans="1:4" ht="24.75" customHeight="1">
      <c r="A1463" s="2">
        <v>1461</v>
      </c>
      <c r="B1463" s="2" t="str">
        <f>"陈俊"</f>
        <v>陈俊</v>
      </c>
      <c r="C1463" s="2" t="s">
        <v>1397</v>
      </c>
      <c r="D1463" s="2" t="s">
        <v>1128</v>
      </c>
    </row>
    <row r="1464" spans="1:4" ht="24.75" customHeight="1">
      <c r="A1464" s="2">
        <v>1462</v>
      </c>
      <c r="B1464" s="2" t="str">
        <f>"郑贺敬"</f>
        <v>郑贺敬</v>
      </c>
      <c r="C1464" s="2" t="s">
        <v>1398</v>
      </c>
      <c r="D1464" s="2" t="s">
        <v>1128</v>
      </c>
    </row>
    <row r="1465" spans="1:4" ht="24.75" customHeight="1">
      <c r="A1465" s="2">
        <v>1463</v>
      </c>
      <c r="B1465" s="2" t="str">
        <f>"王清香"</f>
        <v>王清香</v>
      </c>
      <c r="C1465" s="2" t="s">
        <v>1399</v>
      </c>
      <c r="D1465" s="2" t="s">
        <v>1128</v>
      </c>
    </row>
    <row r="1466" spans="1:4" ht="24.75" customHeight="1">
      <c r="A1466" s="2">
        <v>1464</v>
      </c>
      <c r="B1466" s="2" t="str">
        <f>"蔡良杰"</f>
        <v>蔡良杰</v>
      </c>
      <c r="C1466" s="2" t="s">
        <v>1400</v>
      </c>
      <c r="D1466" s="2" t="s">
        <v>1128</v>
      </c>
    </row>
    <row r="1467" spans="1:4" ht="24.75" customHeight="1">
      <c r="A1467" s="2">
        <v>1465</v>
      </c>
      <c r="B1467" s="2" t="str">
        <f>"胥林爽"</f>
        <v>胥林爽</v>
      </c>
      <c r="C1467" s="2" t="s">
        <v>1401</v>
      </c>
      <c r="D1467" s="2" t="s">
        <v>1128</v>
      </c>
    </row>
    <row r="1468" spans="1:4" ht="24.75" customHeight="1">
      <c r="A1468" s="2">
        <v>1466</v>
      </c>
      <c r="B1468" s="2" t="str">
        <f>"段水桃"</f>
        <v>段水桃</v>
      </c>
      <c r="C1468" s="2" t="s">
        <v>1402</v>
      </c>
      <c r="D1468" s="2" t="s">
        <v>1128</v>
      </c>
    </row>
    <row r="1469" spans="1:4" ht="24.75" customHeight="1">
      <c r="A1469" s="2">
        <v>1467</v>
      </c>
      <c r="B1469" s="2" t="str">
        <f>"李金琪"</f>
        <v>李金琪</v>
      </c>
      <c r="C1469" s="2" t="s">
        <v>1403</v>
      </c>
      <c r="D1469" s="2" t="s">
        <v>1128</v>
      </c>
    </row>
    <row r="1470" spans="1:4" ht="24.75" customHeight="1">
      <c r="A1470" s="2">
        <v>1468</v>
      </c>
      <c r="B1470" s="2" t="str">
        <f>"符文璐"</f>
        <v>符文璐</v>
      </c>
      <c r="C1470" s="2" t="s">
        <v>1404</v>
      </c>
      <c r="D1470" s="2" t="s">
        <v>1128</v>
      </c>
    </row>
    <row r="1471" spans="1:4" ht="24.75" customHeight="1">
      <c r="A1471" s="2">
        <v>1469</v>
      </c>
      <c r="B1471" s="2" t="str">
        <f>"林怡欣"</f>
        <v>林怡欣</v>
      </c>
      <c r="C1471" s="2" t="s">
        <v>1405</v>
      </c>
      <c r="D1471" s="2" t="s">
        <v>1128</v>
      </c>
    </row>
    <row r="1472" spans="1:4" ht="24.75" customHeight="1">
      <c r="A1472" s="2">
        <v>1470</v>
      </c>
      <c r="B1472" s="2" t="str">
        <f>"陈美琼"</f>
        <v>陈美琼</v>
      </c>
      <c r="C1472" s="2" t="s">
        <v>1406</v>
      </c>
      <c r="D1472" s="2" t="s">
        <v>1128</v>
      </c>
    </row>
    <row r="1473" spans="1:4" ht="24.75" customHeight="1">
      <c r="A1473" s="2">
        <v>1471</v>
      </c>
      <c r="B1473" s="2" t="str">
        <f>"李叶"</f>
        <v>李叶</v>
      </c>
      <c r="C1473" s="2" t="s">
        <v>1281</v>
      </c>
      <c r="D1473" s="2" t="s">
        <v>1128</v>
      </c>
    </row>
    <row r="1474" spans="1:4" ht="24.75" customHeight="1">
      <c r="A1474" s="2">
        <v>1472</v>
      </c>
      <c r="B1474" s="2" t="str">
        <f>"谢佳欣"</f>
        <v>谢佳欣</v>
      </c>
      <c r="C1474" s="2" t="s">
        <v>1407</v>
      </c>
      <c r="D1474" s="2" t="s">
        <v>1128</v>
      </c>
    </row>
    <row r="1475" spans="1:4" ht="24.75" customHeight="1">
      <c r="A1475" s="2">
        <v>1473</v>
      </c>
      <c r="B1475" s="2" t="str">
        <f>" 刘东阳"</f>
        <v> 刘东阳</v>
      </c>
      <c r="C1475" s="2" t="s">
        <v>1408</v>
      </c>
      <c r="D1475" s="2" t="s">
        <v>1128</v>
      </c>
    </row>
    <row r="1476" spans="1:4" ht="24.75" customHeight="1">
      <c r="A1476" s="2">
        <v>1474</v>
      </c>
      <c r="B1476" s="2" t="str">
        <f>"姜嫄"</f>
        <v>姜嫄</v>
      </c>
      <c r="C1476" s="2" t="s">
        <v>1409</v>
      </c>
      <c r="D1476" s="2" t="s">
        <v>1128</v>
      </c>
    </row>
    <row r="1477" spans="1:4" ht="24.75" customHeight="1">
      <c r="A1477" s="2">
        <v>1475</v>
      </c>
      <c r="B1477" s="2" t="str">
        <f>"莫晶晶"</f>
        <v>莫晶晶</v>
      </c>
      <c r="C1477" s="2" t="s">
        <v>1410</v>
      </c>
      <c r="D1477" s="2" t="s">
        <v>1128</v>
      </c>
    </row>
    <row r="1478" spans="1:4" ht="24.75" customHeight="1">
      <c r="A1478" s="2">
        <v>1476</v>
      </c>
      <c r="B1478" s="2" t="str">
        <f>"孙茵"</f>
        <v>孙茵</v>
      </c>
      <c r="C1478" s="2" t="s">
        <v>1411</v>
      </c>
      <c r="D1478" s="2" t="s">
        <v>1128</v>
      </c>
    </row>
    <row r="1479" spans="1:4" ht="24.75" customHeight="1">
      <c r="A1479" s="2">
        <v>1477</v>
      </c>
      <c r="B1479" s="2" t="str">
        <f>"罗红莹"</f>
        <v>罗红莹</v>
      </c>
      <c r="C1479" s="2" t="s">
        <v>1412</v>
      </c>
      <c r="D1479" s="2" t="s">
        <v>1128</v>
      </c>
    </row>
    <row r="1480" spans="1:4" ht="24.75" customHeight="1">
      <c r="A1480" s="2">
        <v>1478</v>
      </c>
      <c r="B1480" s="2" t="str">
        <f>"汤世伟"</f>
        <v>汤世伟</v>
      </c>
      <c r="C1480" s="2" t="s">
        <v>1413</v>
      </c>
      <c r="D1480" s="2" t="s">
        <v>1128</v>
      </c>
    </row>
    <row r="1481" spans="1:4" ht="24.75" customHeight="1">
      <c r="A1481" s="2">
        <v>1479</v>
      </c>
      <c r="B1481" s="2" t="str">
        <f>"石卉"</f>
        <v>石卉</v>
      </c>
      <c r="C1481" s="2" t="s">
        <v>1414</v>
      </c>
      <c r="D1481" s="2" t="s">
        <v>1128</v>
      </c>
    </row>
    <row r="1482" spans="1:4" ht="24.75" customHeight="1">
      <c r="A1482" s="2">
        <v>1480</v>
      </c>
      <c r="B1482" s="2" t="str">
        <f>"周艳"</f>
        <v>周艳</v>
      </c>
      <c r="C1482" s="2" t="s">
        <v>1415</v>
      </c>
      <c r="D1482" s="2" t="s">
        <v>1128</v>
      </c>
    </row>
    <row r="1483" spans="1:4" ht="24.75" customHeight="1">
      <c r="A1483" s="2">
        <v>1481</v>
      </c>
      <c r="B1483" s="2" t="str">
        <f>"黄宝珠"</f>
        <v>黄宝珠</v>
      </c>
      <c r="C1483" s="2" t="s">
        <v>1416</v>
      </c>
      <c r="D1483" s="2" t="s">
        <v>1128</v>
      </c>
    </row>
    <row r="1484" spans="1:4" ht="24.75" customHeight="1">
      <c r="A1484" s="2">
        <v>1482</v>
      </c>
      <c r="B1484" s="2" t="str">
        <f>"王坤林"</f>
        <v>王坤林</v>
      </c>
      <c r="C1484" s="2" t="s">
        <v>1417</v>
      </c>
      <c r="D1484" s="2" t="s">
        <v>1128</v>
      </c>
    </row>
    <row r="1485" spans="1:4" ht="24.75" customHeight="1">
      <c r="A1485" s="2">
        <v>1483</v>
      </c>
      <c r="B1485" s="2" t="str">
        <f>"王海妮"</f>
        <v>王海妮</v>
      </c>
      <c r="C1485" s="2" t="s">
        <v>1418</v>
      </c>
      <c r="D1485" s="2" t="s">
        <v>1128</v>
      </c>
    </row>
    <row r="1486" spans="1:4" ht="24.75" customHeight="1">
      <c r="A1486" s="2">
        <v>1484</v>
      </c>
      <c r="B1486" s="2" t="str">
        <f>"江琳"</f>
        <v>江琳</v>
      </c>
      <c r="C1486" s="2" t="s">
        <v>1419</v>
      </c>
      <c r="D1486" s="2" t="s">
        <v>1128</v>
      </c>
    </row>
    <row r="1487" spans="1:4" ht="24.75" customHeight="1">
      <c r="A1487" s="2">
        <v>1485</v>
      </c>
      <c r="B1487" s="2" t="str">
        <f>"谢小虹"</f>
        <v>谢小虹</v>
      </c>
      <c r="C1487" s="2" t="s">
        <v>1420</v>
      </c>
      <c r="D1487" s="2" t="s">
        <v>1128</v>
      </c>
    </row>
    <row r="1488" spans="1:4" ht="24.75" customHeight="1">
      <c r="A1488" s="2">
        <v>1486</v>
      </c>
      <c r="B1488" s="2" t="str">
        <f>"罗慧琳"</f>
        <v>罗慧琳</v>
      </c>
      <c r="C1488" s="2" t="s">
        <v>1421</v>
      </c>
      <c r="D1488" s="2" t="s">
        <v>1128</v>
      </c>
    </row>
    <row r="1489" spans="1:4" ht="24.75" customHeight="1">
      <c r="A1489" s="2">
        <v>1487</v>
      </c>
      <c r="B1489" s="2" t="str">
        <f>"黄嘉韬"</f>
        <v>黄嘉韬</v>
      </c>
      <c r="C1489" s="2" t="s">
        <v>1422</v>
      </c>
      <c r="D1489" s="2" t="s">
        <v>1128</v>
      </c>
    </row>
    <row r="1490" spans="1:4" ht="24.75" customHeight="1">
      <c r="A1490" s="2">
        <v>1488</v>
      </c>
      <c r="B1490" s="2" t="str">
        <f>"李美清"</f>
        <v>李美清</v>
      </c>
      <c r="C1490" s="2" t="s">
        <v>1423</v>
      </c>
      <c r="D1490" s="2" t="s">
        <v>1128</v>
      </c>
    </row>
    <row r="1491" spans="1:4" ht="24.75" customHeight="1">
      <c r="A1491" s="2">
        <v>1489</v>
      </c>
      <c r="B1491" s="2" t="str">
        <f>"王转姑"</f>
        <v>王转姑</v>
      </c>
      <c r="C1491" s="2" t="s">
        <v>1424</v>
      </c>
      <c r="D1491" s="2" t="s">
        <v>1128</v>
      </c>
    </row>
    <row r="1492" spans="1:4" ht="24.75" customHeight="1">
      <c r="A1492" s="2">
        <v>1490</v>
      </c>
      <c r="B1492" s="2" t="str">
        <f>"陈赛萍"</f>
        <v>陈赛萍</v>
      </c>
      <c r="C1492" s="2" t="s">
        <v>1425</v>
      </c>
      <c r="D1492" s="2" t="s">
        <v>1128</v>
      </c>
    </row>
    <row r="1493" spans="1:4" ht="24.75" customHeight="1">
      <c r="A1493" s="2">
        <v>1491</v>
      </c>
      <c r="B1493" s="2" t="str">
        <f>"何彦孝"</f>
        <v>何彦孝</v>
      </c>
      <c r="C1493" s="2" t="s">
        <v>1426</v>
      </c>
      <c r="D1493" s="2" t="s">
        <v>1128</v>
      </c>
    </row>
    <row r="1494" spans="1:4" ht="24.75" customHeight="1">
      <c r="A1494" s="2">
        <v>1492</v>
      </c>
      <c r="B1494" s="2" t="str">
        <f>"刘琼滟"</f>
        <v>刘琼滟</v>
      </c>
      <c r="C1494" s="2" t="s">
        <v>1427</v>
      </c>
      <c r="D1494" s="2" t="s">
        <v>1128</v>
      </c>
    </row>
    <row r="1495" spans="1:4" ht="24.75" customHeight="1">
      <c r="A1495" s="2">
        <v>1493</v>
      </c>
      <c r="B1495" s="2" t="str">
        <f>"黄佳"</f>
        <v>黄佳</v>
      </c>
      <c r="C1495" s="2" t="s">
        <v>1428</v>
      </c>
      <c r="D1495" s="2" t="s">
        <v>1128</v>
      </c>
    </row>
    <row r="1496" spans="1:4" ht="24.75" customHeight="1">
      <c r="A1496" s="2">
        <v>1494</v>
      </c>
      <c r="B1496" s="2" t="str">
        <f>"王康娜"</f>
        <v>王康娜</v>
      </c>
      <c r="C1496" s="2" t="s">
        <v>1429</v>
      </c>
      <c r="D1496" s="2" t="s">
        <v>1128</v>
      </c>
    </row>
    <row r="1497" spans="1:4" ht="24.75" customHeight="1">
      <c r="A1497" s="2">
        <v>1495</v>
      </c>
      <c r="B1497" s="2" t="str">
        <f>"陈奕埔"</f>
        <v>陈奕埔</v>
      </c>
      <c r="C1497" s="2" t="s">
        <v>1430</v>
      </c>
      <c r="D1497" s="2" t="s">
        <v>1128</v>
      </c>
    </row>
    <row r="1498" spans="1:4" ht="24.75" customHeight="1">
      <c r="A1498" s="2">
        <v>1496</v>
      </c>
      <c r="B1498" s="2" t="str">
        <f>"吴江澈"</f>
        <v>吴江澈</v>
      </c>
      <c r="C1498" s="2" t="s">
        <v>1431</v>
      </c>
      <c r="D1498" s="2" t="s">
        <v>1128</v>
      </c>
    </row>
    <row r="1499" spans="1:4" ht="24.75" customHeight="1">
      <c r="A1499" s="2">
        <v>1497</v>
      </c>
      <c r="B1499" s="2" t="str">
        <f>"赵学伟"</f>
        <v>赵学伟</v>
      </c>
      <c r="C1499" s="2" t="s">
        <v>1432</v>
      </c>
      <c r="D1499" s="2" t="s">
        <v>1128</v>
      </c>
    </row>
    <row r="1500" spans="1:4" ht="24.75" customHeight="1">
      <c r="A1500" s="2">
        <v>1498</v>
      </c>
      <c r="B1500" s="2" t="str">
        <f>"王贻益"</f>
        <v>王贻益</v>
      </c>
      <c r="C1500" s="2" t="s">
        <v>1433</v>
      </c>
      <c r="D1500" s="2" t="s">
        <v>1128</v>
      </c>
    </row>
    <row r="1501" spans="1:4" ht="24.75" customHeight="1">
      <c r="A1501" s="2">
        <v>1499</v>
      </c>
      <c r="B1501" s="2" t="str">
        <f>"黄晶晶"</f>
        <v>黄晶晶</v>
      </c>
      <c r="C1501" s="2" t="s">
        <v>1434</v>
      </c>
      <c r="D1501" s="2" t="s">
        <v>1128</v>
      </c>
    </row>
    <row r="1502" spans="1:4" ht="24.75" customHeight="1">
      <c r="A1502" s="2">
        <v>1500</v>
      </c>
      <c r="B1502" s="2" t="str">
        <f>"倪慧"</f>
        <v>倪慧</v>
      </c>
      <c r="C1502" s="2" t="s">
        <v>1435</v>
      </c>
      <c r="D1502" s="2" t="s">
        <v>1128</v>
      </c>
    </row>
    <row r="1503" spans="1:4" ht="24.75" customHeight="1">
      <c r="A1503" s="2">
        <v>1501</v>
      </c>
      <c r="B1503" s="2" t="str">
        <f>"罗九皇"</f>
        <v>罗九皇</v>
      </c>
      <c r="C1503" s="2" t="s">
        <v>1436</v>
      </c>
      <c r="D1503" s="2" t="s">
        <v>1128</v>
      </c>
    </row>
    <row r="1504" spans="1:4" ht="24.75" customHeight="1">
      <c r="A1504" s="2">
        <v>1502</v>
      </c>
      <c r="B1504" s="2" t="str">
        <f>"黄宗仙"</f>
        <v>黄宗仙</v>
      </c>
      <c r="C1504" s="2" t="s">
        <v>1437</v>
      </c>
      <c r="D1504" s="2" t="s">
        <v>1128</v>
      </c>
    </row>
    <row r="1505" spans="1:4" ht="24.75" customHeight="1">
      <c r="A1505" s="2">
        <v>1503</v>
      </c>
      <c r="B1505" s="2" t="str">
        <f>"赵明停"</f>
        <v>赵明停</v>
      </c>
      <c r="C1505" s="2" t="s">
        <v>1438</v>
      </c>
      <c r="D1505" s="2" t="s">
        <v>1128</v>
      </c>
    </row>
    <row r="1506" spans="1:4" ht="24.75" customHeight="1">
      <c r="A1506" s="2">
        <v>1504</v>
      </c>
      <c r="B1506" s="2" t="str">
        <f>"凌娟"</f>
        <v>凌娟</v>
      </c>
      <c r="C1506" s="2" t="s">
        <v>1439</v>
      </c>
      <c r="D1506" s="2" t="s">
        <v>1128</v>
      </c>
    </row>
    <row r="1507" spans="1:4" ht="24.75" customHeight="1">
      <c r="A1507" s="2">
        <v>1505</v>
      </c>
      <c r="B1507" s="2" t="str">
        <f>"吴万惠"</f>
        <v>吴万惠</v>
      </c>
      <c r="C1507" s="2" t="s">
        <v>1440</v>
      </c>
      <c r="D1507" s="2" t="s">
        <v>1128</v>
      </c>
    </row>
    <row r="1508" spans="1:4" ht="24.75" customHeight="1">
      <c r="A1508" s="2">
        <v>1506</v>
      </c>
      <c r="B1508" s="2" t="str">
        <f>"吴毓娉"</f>
        <v>吴毓娉</v>
      </c>
      <c r="C1508" s="2" t="s">
        <v>1441</v>
      </c>
      <c r="D1508" s="2" t="s">
        <v>1128</v>
      </c>
    </row>
    <row r="1509" spans="1:4" ht="24.75" customHeight="1">
      <c r="A1509" s="2">
        <v>1507</v>
      </c>
      <c r="B1509" s="2" t="str">
        <f>"黄家豪"</f>
        <v>黄家豪</v>
      </c>
      <c r="C1509" s="2" t="s">
        <v>1442</v>
      </c>
      <c r="D1509" s="2" t="s">
        <v>1128</v>
      </c>
    </row>
    <row r="1510" spans="1:4" ht="24.75" customHeight="1">
      <c r="A1510" s="2">
        <v>1508</v>
      </c>
      <c r="B1510" s="2" t="str">
        <f>"杜小春"</f>
        <v>杜小春</v>
      </c>
      <c r="C1510" s="2" t="s">
        <v>1443</v>
      </c>
      <c r="D1510" s="2" t="s">
        <v>1128</v>
      </c>
    </row>
    <row r="1511" spans="1:4" ht="24.75" customHeight="1">
      <c r="A1511" s="2">
        <v>1509</v>
      </c>
      <c r="B1511" s="2" t="str">
        <f>"程范辉"</f>
        <v>程范辉</v>
      </c>
      <c r="C1511" s="2" t="s">
        <v>1444</v>
      </c>
      <c r="D1511" s="2" t="s">
        <v>1128</v>
      </c>
    </row>
    <row r="1512" spans="1:4" ht="24.75" customHeight="1">
      <c r="A1512" s="2">
        <v>1510</v>
      </c>
      <c r="B1512" s="2" t="str">
        <f>"吴争胜"</f>
        <v>吴争胜</v>
      </c>
      <c r="C1512" s="2" t="s">
        <v>1445</v>
      </c>
      <c r="D1512" s="2" t="s">
        <v>1128</v>
      </c>
    </row>
    <row r="1513" spans="1:4" ht="24.75" customHeight="1">
      <c r="A1513" s="2">
        <v>1511</v>
      </c>
      <c r="B1513" s="2" t="str">
        <f>"邓亚梅"</f>
        <v>邓亚梅</v>
      </c>
      <c r="C1513" s="2" t="s">
        <v>1446</v>
      </c>
      <c r="D1513" s="2" t="s">
        <v>1128</v>
      </c>
    </row>
    <row r="1514" spans="1:4" ht="24.75" customHeight="1">
      <c r="A1514" s="2">
        <v>1512</v>
      </c>
      <c r="B1514" s="2" t="str">
        <f>"何佳芸"</f>
        <v>何佳芸</v>
      </c>
      <c r="C1514" s="2" t="s">
        <v>1447</v>
      </c>
      <c r="D1514" s="2" t="s">
        <v>1128</v>
      </c>
    </row>
    <row r="1515" spans="1:4" ht="24.75" customHeight="1">
      <c r="A1515" s="2">
        <v>1513</v>
      </c>
      <c r="B1515" s="2" t="str">
        <f>"嗡克煌"</f>
        <v>嗡克煌</v>
      </c>
      <c r="C1515" s="2" t="s">
        <v>1448</v>
      </c>
      <c r="D1515" s="2" t="s">
        <v>1128</v>
      </c>
    </row>
    <row r="1516" spans="1:4" ht="24.75" customHeight="1">
      <c r="A1516" s="2">
        <v>1514</v>
      </c>
      <c r="B1516" s="2" t="str">
        <f>"林美秀"</f>
        <v>林美秀</v>
      </c>
      <c r="C1516" s="2" t="s">
        <v>1449</v>
      </c>
      <c r="D1516" s="2" t="s">
        <v>1128</v>
      </c>
    </row>
    <row r="1517" spans="1:4" ht="24.75" customHeight="1">
      <c r="A1517" s="2">
        <v>1515</v>
      </c>
      <c r="B1517" s="2" t="str">
        <f>"于雪"</f>
        <v>于雪</v>
      </c>
      <c r="C1517" s="2" t="s">
        <v>1450</v>
      </c>
      <c r="D1517" s="2" t="s">
        <v>1128</v>
      </c>
    </row>
    <row r="1518" spans="1:4" ht="24.75" customHeight="1">
      <c r="A1518" s="2">
        <v>1516</v>
      </c>
      <c r="B1518" s="2" t="str">
        <f>"刘九阳"</f>
        <v>刘九阳</v>
      </c>
      <c r="C1518" s="2" t="s">
        <v>1451</v>
      </c>
      <c r="D1518" s="2" t="s">
        <v>1128</v>
      </c>
    </row>
    <row r="1519" spans="1:4" ht="24.75" customHeight="1">
      <c r="A1519" s="2">
        <v>1517</v>
      </c>
      <c r="B1519" s="2" t="str">
        <f>"陈彦君"</f>
        <v>陈彦君</v>
      </c>
      <c r="C1519" s="2" t="s">
        <v>863</v>
      </c>
      <c r="D1519" s="2" t="s">
        <v>1128</v>
      </c>
    </row>
    <row r="1520" spans="1:4" ht="24.75" customHeight="1">
      <c r="A1520" s="2">
        <v>1518</v>
      </c>
      <c r="B1520" s="2" t="str">
        <f>"刘经纬"</f>
        <v>刘经纬</v>
      </c>
      <c r="C1520" s="2" t="s">
        <v>1452</v>
      </c>
      <c r="D1520" s="2" t="s">
        <v>1128</v>
      </c>
    </row>
    <row r="1521" spans="1:4" ht="24.75" customHeight="1">
      <c r="A1521" s="2">
        <v>1519</v>
      </c>
      <c r="B1521" s="2" t="str">
        <f>"邓海洁"</f>
        <v>邓海洁</v>
      </c>
      <c r="C1521" s="2" t="s">
        <v>1453</v>
      </c>
      <c r="D1521" s="2" t="s">
        <v>1128</v>
      </c>
    </row>
    <row r="1522" spans="1:4" ht="24.75" customHeight="1">
      <c r="A1522" s="2">
        <v>1520</v>
      </c>
      <c r="B1522" s="2" t="str">
        <f>"李杰"</f>
        <v>李杰</v>
      </c>
      <c r="C1522" s="2" t="s">
        <v>1454</v>
      </c>
      <c r="D1522" s="2" t="s">
        <v>1128</v>
      </c>
    </row>
    <row r="1523" spans="1:4" ht="24.75" customHeight="1">
      <c r="A1523" s="2">
        <v>1521</v>
      </c>
      <c r="B1523" s="2" t="str">
        <f>"洪振宁"</f>
        <v>洪振宁</v>
      </c>
      <c r="C1523" s="2" t="s">
        <v>518</v>
      </c>
      <c r="D1523" s="2" t="s">
        <v>1128</v>
      </c>
    </row>
    <row r="1524" spans="1:4" ht="24.75" customHeight="1">
      <c r="A1524" s="2">
        <v>1522</v>
      </c>
      <c r="B1524" s="2" t="str">
        <f>"黎道元"</f>
        <v>黎道元</v>
      </c>
      <c r="C1524" s="2" t="s">
        <v>1455</v>
      </c>
      <c r="D1524" s="2" t="s">
        <v>1128</v>
      </c>
    </row>
    <row r="1525" spans="1:4" ht="24.75" customHeight="1">
      <c r="A1525" s="2">
        <v>1523</v>
      </c>
      <c r="B1525" s="2" t="str">
        <f>"廖之威"</f>
        <v>廖之威</v>
      </c>
      <c r="C1525" s="2" t="s">
        <v>1456</v>
      </c>
      <c r="D1525" s="2" t="s">
        <v>1128</v>
      </c>
    </row>
    <row r="1526" spans="1:4" ht="24.75" customHeight="1">
      <c r="A1526" s="2">
        <v>1524</v>
      </c>
      <c r="B1526" s="2" t="str">
        <f>"席琼琼"</f>
        <v>席琼琼</v>
      </c>
      <c r="C1526" s="2" t="s">
        <v>1457</v>
      </c>
      <c r="D1526" s="2" t="s">
        <v>1128</v>
      </c>
    </row>
    <row r="1527" spans="1:4" ht="24.75" customHeight="1">
      <c r="A1527" s="2">
        <v>1525</v>
      </c>
      <c r="B1527" s="2" t="str">
        <f>"王承业"</f>
        <v>王承业</v>
      </c>
      <c r="C1527" s="2" t="s">
        <v>1458</v>
      </c>
      <c r="D1527" s="2" t="s">
        <v>1128</v>
      </c>
    </row>
    <row r="1528" spans="1:4" ht="24.75" customHeight="1">
      <c r="A1528" s="2">
        <v>1526</v>
      </c>
      <c r="B1528" s="2" t="str">
        <f>"王定飞"</f>
        <v>王定飞</v>
      </c>
      <c r="C1528" s="2" t="s">
        <v>1459</v>
      </c>
      <c r="D1528" s="2" t="s">
        <v>1128</v>
      </c>
    </row>
    <row r="1529" spans="1:4" ht="24.75" customHeight="1">
      <c r="A1529" s="2">
        <v>1527</v>
      </c>
      <c r="B1529" s="2" t="str">
        <f>"张媛媛"</f>
        <v>张媛媛</v>
      </c>
      <c r="C1529" s="2" t="s">
        <v>1460</v>
      </c>
      <c r="D1529" s="2" t="s">
        <v>1128</v>
      </c>
    </row>
    <row r="1530" spans="1:4" ht="24.75" customHeight="1">
      <c r="A1530" s="2">
        <v>1528</v>
      </c>
      <c r="B1530" s="2" t="str">
        <f>"陈元腾"</f>
        <v>陈元腾</v>
      </c>
      <c r="C1530" s="2" t="s">
        <v>1461</v>
      </c>
      <c r="D1530" s="2" t="s">
        <v>1128</v>
      </c>
    </row>
    <row r="1531" spans="1:4" ht="24.75" customHeight="1">
      <c r="A1531" s="2">
        <v>1529</v>
      </c>
      <c r="B1531" s="2" t="str">
        <f>"李昌和"</f>
        <v>李昌和</v>
      </c>
      <c r="C1531" s="2" t="s">
        <v>1462</v>
      </c>
      <c r="D1531" s="2" t="s">
        <v>1128</v>
      </c>
    </row>
    <row r="1532" spans="1:4" ht="24.75" customHeight="1">
      <c r="A1532" s="2">
        <v>1530</v>
      </c>
      <c r="B1532" s="2" t="str">
        <f>"赵姗姗"</f>
        <v>赵姗姗</v>
      </c>
      <c r="C1532" s="2" t="s">
        <v>1463</v>
      </c>
      <c r="D1532" s="2" t="s">
        <v>1128</v>
      </c>
    </row>
    <row r="1533" spans="1:4" ht="24.75" customHeight="1">
      <c r="A1533" s="2">
        <v>1531</v>
      </c>
      <c r="B1533" s="2" t="str">
        <f>"薛来储"</f>
        <v>薛来储</v>
      </c>
      <c r="C1533" s="2" t="s">
        <v>1464</v>
      </c>
      <c r="D1533" s="2" t="s">
        <v>1128</v>
      </c>
    </row>
    <row r="1534" spans="1:4" ht="24.75" customHeight="1">
      <c r="A1534" s="2">
        <v>1532</v>
      </c>
      <c r="B1534" s="2" t="str">
        <f>"吴惠尾"</f>
        <v>吴惠尾</v>
      </c>
      <c r="C1534" s="2" t="s">
        <v>1465</v>
      </c>
      <c r="D1534" s="2" t="s">
        <v>1128</v>
      </c>
    </row>
    <row r="1535" spans="1:4" ht="24.75" customHeight="1">
      <c r="A1535" s="2">
        <v>1533</v>
      </c>
      <c r="B1535" s="2" t="str">
        <f>"林子"</f>
        <v>林子</v>
      </c>
      <c r="C1535" s="2" t="s">
        <v>1466</v>
      </c>
      <c r="D1535" s="2" t="s">
        <v>1128</v>
      </c>
    </row>
    <row r="1536" spans="1:4" ht="24.75" customHeight="1">
      <c r="A1536" s="2">
        <v>1534</v>
      </c>
      <c r="B1536" s="2" t="str">
        <f>"符宝昕"</f>
        <v>符宝昕</v>
      </c>
      <c r="C1536" s="2" t="s">
        <v>1467</v>
      </c>
      <c r="D1536" s="2" t="s">
        <v>1128</v>
      </c>
    </row>
    <row r="1537" spans="1:4" ht="24.75" customHeight="1">
      <c r="A1537" s="2">
        <v>1535</v>
      </c>
      <c r="B1537" s="2" t="str">
        <f>"王素玲"</f>
        <v>王素玲</v>
      </c>
      <c r="C1537" s="2" t="s">
        <v>1468</v>
      </c>
      <c r="D1537" s="2" t="s">
        <v>1128</v>
      </c>
    </row>
    <row r="1538" spans="1:4" ht="24.75" customHeight="1">
      <c r="A1538" s="2">
        <v>1536</v>
      </c>
      <c r="B1538" s="2" t="str">
        <f>"符冠首"</f>
        <v>符冠首</v>
      </c>
      <c r="C1538" s="2" t="s">
        <v>1469</v>
      </c>
      <c r="D1538" s="2" t="s">
        <v>1128</v>
      </c>
    </row>
    <row r="1539" spans="1:4" ht="24.75" customHeight="1">
      <c r="A1539" s="2">
        <v>1537</v>
      </c>
      <c r="B1539" s="2" t="str">
        <f>"许文静"</f>
        <v>许文静</v>
      </c>
      <c r="C1539" s="2" t="s">
        <v>1470</v>
      </c>
      <c r="D1539" s="2" t="s">
        <v>1128</v>
      </c>
    </row>
    <row r="1540" spans="1:4" ht="24.75" customHeight="1">
      <c r="A1540" s="2">
        <v>1538</v>
      </c>
      <c r="B1540" s="2" t="str">
        <f>"翁彬彬"</f>
        <v>翁彬彬</v>
      </c>
      <c r="C1540" s="2" t="s">
        <v>1471</v>
      </c>
      <c r="D1540" s="2" t="s">
        <v>1128</v>
      </c>
    </row>
    <row r="1541" spans="1:4" ht="24.75" customHeight="1">
      <c r="A1541" s="2">
        <v>1539</v>
      </c>
      <c r="B1541" s="2" t="str">
        <f>"王若溪"</f>
        <v>王若溪</v>
      </c>
      <c r="C1541" s="2" t="s">
        <v>1472</v>
      </c>
      <c r="D1541" s="2" t="s">
        <v>1128</v>
      </c>
    </row>
    <row r="1542" spans="1:4" ht="24.75" customHeight="1">
      <c r="A1542" s="2">
        <v>1540</v>
      </c>
      <c r="B1542" s="2" t="str">
        <f>"王传越"</f>
        <v>王传越</v>
      </c>
      <c r="C1542" s="2" t="s">
        <v>1473</v>
      </c>
      <c r="D1542" s="2" t="s">
        <v>1128</v>
      </c>
    </row>
    <row r="1543" spans="1:4" ht="24.75" customHeight="1">
      <c r="A1543" s="2">
        <v>1541</v>
      </c>
      <c r="B1543" s="2" t="str">
        <f>"郑映萍"</f>
        <v>郑映萍</v>
      </c>
      <c r="C1543" s="2" t="s">
        <v>1474</v>
      </c>
      <c r="D1543" s="2" t="s">
        <v>1128</v>
      </c>
    </row>
    <row r="1544" spans="1:4" ht="24.75" customHeight="1">
      <c r="A1544" s="2">
        <v>1542</v>
      </c>
      <c r="B1544" s="2" t="str">
        <f>"杨雪"</f>
        <v>杨雪</v>
      </c>
      <c r="C1544" s="2" t="s">
        <v>1475</v>
      </c>
      <c r="D1544" s="2" t="s">
        <v>1128</v>
      </c>
    </row>
    <row r="1545" spans="1:4" ht="24.75" customHeight="1">
      <c r="A1545" s="2">
        <v>1543</v>
      </c>
      <c r="B1545" s="2" t="str">
        <f>"吴海桂"</f>
        <v>吴海桂</v>
      </c>
      <c r="C1545" s="2" t="s">
        <v>1476</v>
      </c>
      <c r="D1545" s="2" t="s">
        <v>1128</v>
      </c>
    </row>
    <row r="1546" spans="1:4" ht="24.75" customHeight="1">
      <c r="A1546" s="2">
        <v>1544</v>
      </c>
      <c r="B1546" s="2" t="str">
        <f>"郑霖刚"</f>
        <v>郑霖刚</v>
      </c>
      <c r="C1546" s="2" t="s">
        <v>1477</v>
      </c>
      <c r="D1546" s="2" t="s">
        <v>1128</v>
      </c>
    </row>
    <row r="1547" spans="1:4" ht="24.75" customHeight="1">
      <c r="A1547" s="2">
        <v>1545</v>
      </c>
      <c r="B1547" s="2" t="str">
        <f>"王晓欣"</f>
        <v>王晓欣</v>
      </c>
      <c r="C1547" s="2" t="s">
        <v>1478</v>
      </c>
      <c r="D1547" s="2" t="s">
        <v>1128</v>
      </c>
    </row>
    <row r="1548" spans="1:4" ht="24.75" customHeight="1">
      <c r="A1548" s="2">
        <v>1546</v>
      </c>
      <c r="B1548" s="2" t="str">
        <f>"黄菲"</f>
        <v>黄菲</v>
      </c>
      <c r="C1548" s="2" t="s">
        <v>1479</v>
      </c>
      <c r="D1548" s="2" t="s">
        <v>1128</v>
      </c>
    </row>
    <row r="1549" spans="1:4" ht="24.75" customHeight="1">
      <c r="A1549" s="2">
        <v>1547</v>
      </c>
      <c r="B1549" s="2" t="str">
        <f>"林书兰"</f>
        <v>林书兰</v>
      </c>
      <c r="C1549" s="2" t="s">
        <v>1480</v>
      </c>
      <c r="D1549" s="2" t="s">
        <v>1128</v>
      </c>
    </row>
    <row r="1550" spans="1:4" ht="24.75" customHeight="1">
      <c r="A1550" s="2">
        <v>1548</v>
      </c>
      <c r="B1550" s="2" t="str">
        <f>"李穗"</f>
        <v>李穗</v>
      </c>
      <c r="C1550" s="2" t="s">
        <v>1481</v>
      </c>
      <c r="D1550" s="2" t="s">
        <v>1128</v>
      </c>
    </row>
    <row r="1551" spans="1:4" ht="24.75" customHeight="1">
      <c r="A1551" s="2">
        <v>1549</v>
      </c>
      <c r="B1551" s="2" t="str">
        <f>"赵雨萌"</f>
        <v>赵雨萌</v>
      </c>
      <c r="C1551" s="2" t="s">
        <v>1482</v>
      </c>
      <c r="D1551" s="2" t="s">
        <v>1128</v>
      </c>
    </row>
    <row r="1552" spans="1:4" ht="24.75" customHeight="1">
      <c r="A1552" s="2">
        <v>1550</v>
      </c>
      <c r="B1552" s="2" t="str">
        <f>"吴灵霞"</f>
        <v>吴灵霞</v>
      </c>
      <c r="C1552" s="2" t="s">
        <v>1483</v>
      </c>
      <c r="D1552" s="2" t="s">
        <v>1128</v>
      </c>
    </row>
    <row r="1553" spans="1:4" ht="24.75" customHeight="1">
      <c r="A1553" s="2">
        <v>1551</v>
      </c>
      <c r="B1553" s="2" t="str">
        <f>"陈寒婷"</f>
        <v>陈寒婷</v>
      </c>
      <c r="C1553" s="2" t="s">
        <v>1484</v>
      </c>
      <c r="D1553" s="2" t="s">
        <v>1128</v>
      </c>
    </row>
    <row r="1554" spans="1:4" ht="24.75" customHeight="1">
      <c r="A1554" s="2">
        <v>1552</v>
      </c>
      <c r="B1554" s="2" t="str">
        <f>"杨云兵"</f>
        <v>杨云兵</v>
      </c>
      <c r="C1554" s="2" t="s">
        <v>1485</v>
      </c>
      <c r="D1554" s="2" t="s">
        <v>1128</v>
      </c>
    </row>
    <row r="1555" spans="1:4" ht="24.75" customHeight="1">
      <c r="A1555" s="2">
        <v>1553</v>
      </c>
      <c r="B1555" s="2" t="str">
        <f>"曾令娇"</f>
        <v>曾令娇</v>
      </c>
      <c r="C1555" s="2" t="s">
        <v>352</v>
      </c>
      <c r="D1555" s="2" t="s">
        <v>1128</v>
      </c>
    </row>
    <row r="1556" spans="1:4" ht="24.75" customHeight="1">
      <c r="A1556" s="2">
        <v>1554</v>
      </c>
      <c r="B1556" s="2" t="str">
        <f>"陈文文"</f>
        <v>陈文文</v>
      </c>
      <c r="C1556" s="2" t="s">
        <v>1486</v>
      </c>
      <c r="D1556" s="2" t="s">
        <v>1128</v>
      </c>
    </row>
    <row r="1557" spans="1:4" ht="24.75" customHeight="1">
      <c r="A1557" s="2">
        <v>1555</v>
      </c>
      <c r="B1557" s="2" t="str">
        <f>"李光瑞"</f>
        <v>李光瑞</v>
      </c>
      <c r="C1557" s="2" t="s">
        <v>1487</v>
      </c>
      <c r="D1557" s="2" t="s">
        <v>1128</v>
      </c>
    </row>
    <row r="1558" spans="1:4" ht="24.75" customHeight="1">
      <c r="A1558" s="2">
        <v>1556</v>
      </c>
      <c r="B1558" s="2" t="str">
        <f>"王滢滢"</f>
        <v>王滢滢</v>
      </c>
      <c r="C1558" s="2" t="s">
        <v>1488</v>
      </c>
      <c r="D1558" s="2" t="s">
        <v>1128</v>
      </c>
    </row>
    <row r="1559" spans="1:4" ht="24.75" customHeight="1">
      <c r="A1559" s="2">
        <v>1557</v>
      </c>
      <c r="B1559" s="2" t="str">
        <f>"林莉"</f>
        <v>林莉</v>
      </c>
      <c r="C1559" s="2" t="s">
        <v>1489</v>
      </c>
      <c r="D1559" s="2" t="s">
        <v>1128</v>
      </c>
    </row>
    <row r="1560" spans="1:4" ht="24.75" customHeight="1">
      <c r="A1560" s="2">
        <v>1558</v>
      </c>
      <c r="B1560" s="2" t="str">
        <f>"梁宝煌"</f>
        <v>梁宝煌</v>
      </c>
      <c r="C1560" s="2" t="s">
        <v>275</v>
      </c>
      <c r="D1560" s="2" t="s">
        <v>1128</v>
      </c>
    </row>
    <row r="1561" spans="1:4" ht="24.75" customHeight="1">
      <c r="A1561" s="2">
        <v>1559</v>
      </c>
      <c r="B1561" s="2" t="str">
        <f>"简玮"</f>
        <v>简玮</v>
      </c>
      <c r="C1561" s="2" t="s">
        <v>420</v>
      </c>
      <c r="D1561" s="2" t="s">
        <v>1128</v>
      </c>
    </row>
    <row r="1562" spans="1:4" ht="24.75" customHeight="1">
      <c r="A1562" s="2">
        <v>1560</v>
      </c>
      <c r="B1562" s="2" t="str">
        <f>"马良彪"</f>
        <v>马良彪</v>
      </c>
      <c r="C1562" s="2" t="s">
        <v>1490</v>
      </c>
      <c r="D1562" s="2" t="s">
        <v>1128</v>
      </c>
    </row>
    <row r="1563" spans="1:4" ht="24.75" customHeight="1">
      <c r="A1563" s="2">
        <v>1561</v>
      </c>
      <c r="B1563" s="2" t="str">
        <f>"陈娜"</f>
        <v>陈娜</v>
      </c>
      <c r="C1563" s="2" t="s">
        <v>1491</v>
      </c>
      <c r="D1563" s="2" t="s">
        <v>1128</v>
      </c>
    </row>
    <row r="1564" spans="1:4" ht="24.75" customHeight="1">
      <c r="A1564" s="2">
        <v>1562</v>
      </c>
      <c r="B1564" s="2" t="str">
        <f>"王金娜"</f>
        <v>王金娜</v>
      </c>
      <c r="C1564" s="2" t="s">
        <v>1492</v>
      </c>
      <c r="D1564" s="2" t="s">
        <v>1128</v>
      </c>
    </row>
    <row r="1565" spans="1:4" ht="24.75" customHeight="1">
      <c r="A1565" s="2">
        <v>1563</v>
      </c>
      <c r="B1565" s="2" t="str">
        <f>"陈太宇"</f>
        <v>陈太宇</v>
      </c>
      <c r="C1565" s="2" t="s">
        <v>1493</v>
      </c>
      <c r="D1565" s="2" t="s">
        <v>1128</v>
      </c>
    </row>
    <row r="1566" spans="1:4" ht="24.75" customHeight="1">
      <c r="A1566" s="2">
        <v>1564</v>
      </c>
      <c r="B1566" s="2" t="str">
        <f>"符博霞"</f>
        <v>符博霞</v>
      </c>
      <c r="C1566" s="2" t="s">
        <v>1494</v>
      </c>
      <c r="D1566" s="2" t="s">
        <v>1128</v>
      </c>
    </row>
    <row r="1567" spans="1:4" ht="24.75" customHeight="1">
      <c r="A1567" s="2">
        <v>1565</v>
      </c>
      <c r="B1567" s="2" t="str">
        <f>"冯铄斐"</f>
        <v>冯铄斐</v>
      </c>
      <c r="C1567" s="2" t="s">
        <v>1495</v>
      </c>
      <c r="D1567" s="2" t="s">
        <v>1128</v>
      </c>
    </row>
    <row r="1568" spans="1:4" ht="24.75" customHeight="1">
      <c r="A1568" s="2">
        <v>1566</v>
      </c>
      <c r="B1568" s="2" t="str">
        <f>"刘恩辰"</f>
        <v>刘恩辰</v>
      </c>
      <c r="C1568" s="2" t="s">
        <v>1496</v>
      </c>
      <c r="D1568" s="2" t="s">
        <v>1128</v>
      </c>
    </row>
    <row r="1569" spans="1:4" ht="24.75" customHeight="1">
      <c r="A1569" s="2">
        <v>1567</v>
      </c>
      <c r="B1569" s="2" t="str">
        <f>"从善"</f>
        <v>从善</v>
      </c>
      <c r="C1569" s="2" t="s">
        <v>1497</v>
      </c>
      <c r="D1569" s="2" t="s">
        <v>1128</v>
      </c>
    </row>
    <row r="1570" spans="1:4" ht="24.75" customHeight="1">
      <c r="A1570" s="2">
        <v>1568</v>
      </c>
      <c r="B1570" s="2" t="str">
        <f>"周春颖"</f>
        <v>周春颖</v>
      </c>
      <c r="C1570" s="2" t="s">
        <v>1498</v>
      </c>
      <c r="D1570" s="2" t="s">
        <v>1128</v>
      </c>
    </row>
    <row r="1571" spans="1:4" ht="24.75" customHeight="1">
      <c r="A1571" s="2">
        <v>1569</v>
      </c>
      <c r="B1571" s="2" t="str">
        <f>"周龙"</f>
        <v>周龙</v>
      </c>
      <c r="C1571" s="2" t="s">
        <v>1499</v>
      </c>
      <c r="D1571" s="2" t="s">
        <v>1128</v>
      </c>
    </row>
    <row r="1572" spans="1:4" ht="24.75" customHeight="1">
      <c r="A1572" s="2">
        <v>1570</v>
      </c>
      <c r="B1572" s="2" t="str">
        <f>"纪新盛"</f>
        <v>纪新盛</v>
      </c>
      <c r="C1572" s="2" t="s">
        <v>1500</v>
      </c>
      <c r="D1572" s="2" t="s">
        <v>1128</v>
      </c>
    </row>
    <row r="1573" spans="1:4" ht="24.75" customHeight="1">
      <c r="A1573" s="2">
        <v>1571</v>
      </c>
      <c r="B1573" s="2" t="str">
        <f>"曹宝欣"</f>
        <v>曹宝欣</v>
      </c>
      <c r="C1573" s="2" t="s">
        <v>1501</v>
      </c>
      <c r="D1573" s="2" t="s">
        <v>1128</v>
      </c>
    </row>
    <row r="1574" spans="1:4" ht="24.75" customHeight="1">
      <c r="A1574" s="2">
        <v>1572</v>
      </c>
      <c r="B1574" s="2" t="str">
        <f>"姜宇浩"</f>
        <v>姜宇浩</v>
      </c>
      <c r="C1574" s="2" t="s">
        <v>1502</v>
      </c>
      <c r="D1574" s="2" t="s">
        <v>1128</v>
      </c>
    </row>
    <row r="1575" spans="1:4" ht="24.75" customHeight="1">
      <c r="A1575" s="2">
        <v>1573</v>
      </c>
      <c r="B1575" s="2" t="str">
        <f>"刘秀丽"</f>
        <v>刘秀丽</v>
      </c>
      <c r="C1575" s="2" t="s">
        <v>1503</v>
      </c>
      <c r="D1575" s="2" t="s">
        <v>1128</v>
      </c>
    </row>
    <row r="1576" spans="1:4" ht="24.75" customHeight="1">
      <c r="A1576" s="2">
        <v>1574</v>
      </c>
      <c r="B1576" s="2" t="str">
        <f>"林绍龙"</f>
        <v>林绍龙</v>
      </c>
      <c r="C1576" s="2" t="s">
        <v>1504</v>
      </c>
      <c r="D1576" s="2" t="s">
        <v>1128</v>
      </c>
    </row>
    <row r="1577" spans="1:4" ht="24.75" customHeight="1">
      <c r="A1577" s="2">
        <v>1575</v>
      </c>
      <c r="B1577" s="2" t="str">
        <f>"覃文"</f>
        <v>覃文</v>
      </c>
      <c r="C1577" s="2" t="s">
        <v>1505</v>
      </c>
      <c r="D1577" s="2" t="s">
        <v>1128</v>
      </c>
    </row>
    <row r="1578" spans="1:4" ht="24.75" customHeight="1">
      <c r="A1578" s="2">
        <v>1576</v>
      </c>
      <c r="B1578" s="2" t="str">
        <f>"王大豪"</f>
        <v>王大豪</v>
      </c>
      <c r="C1578" s="2" t="s">
        <v>841</v>
      </c>
      <c r="D1578" s="2" t="s">
        <v>1128</v>
      </c>
    </row>
    <row r="1579" spans="1:4" ht="24.75" customHeight="1">
      <c r="A1579" s="2">
        <v>1577</v>
      </c>
      <c r="B1579" s="2" t="str">
        <f>"程子豪"</f>
        <v>程子豪</v>
      </c>
      <c r="C1579" s="2" t="s">
        <v>1506</v>
      </c>
      <c r="D1579" s="2" t="s">
        <v>1128</v>
      </c>
    </row>
    <row r="1580" spans="1:4" ht="24.75" customHeight="1">
      <c r="A1580" s="2">
        <v>1578</v>
      </c>
      <c r="B1580" s="2" t="str">
        <f>"吴斯曼"</f>
        <v>吴斯曼</v>
      </c>
      <c r="C1580" s="2" t="s">
        <v>1507</v>
      </c>
      <c r="D1580" s="2" t="s">
        <v>1128</v>
      </c>
    </row>
    <row r="1581" spans="1:4" ht="24.75" customHeight="1">
      <c r="A1581" s="2">
        <v>1579</v>
      </c>
      <c r="B1581" s="2" t="str">
        <f>"郑安彤"</f>
        <v>郑安彤</v>
      </c>
      <c r="C1581" s="2" t="s">
        <v>1120</v>
      </c>
      <c r="D1581" s="2" t="s">
        <v>1128</v>
      </c>
    </row>
    <row r="1582" spans="1:4" ht="24.75" customHeight="1">
      <c r="A1582" s="2">
        <v>1580</v>
      </c>
      <c r="B1582" s="2" t="str">
        <f>"李芳妹"</f>
        <v>李芳妹</v>
      </c>
      <c r="C1582" s="2" t="s">
        <v>1508</v>
      </c>
      <c r="D1582" s="2" t="s">
        <v>1128</v>
      </c>
    </row>
    <row r="1583" spans="1:4" ht="24.75" customHeight="1">
      <c r="A1583" s="2">
        <v>1581</v>
      </c>
      <c r="B1583" s="2" t="str">
        <f>"符全宇"</f>
        <v>符全宇</v>
      </c>
      <c r="C1583" s="2" t="s">
        <v>78</v>
      </c>
      <c r="D1583" s="2" t="s">
        <v>1128</v>
      </c>
    </row>
    <row r="1584" spans="1:4" ht="24.75" customHeight="1">
      <c r="A1584" s="2">
        <v>1582</v>
      </c>
      <c r="B1584" s="2" t="str">
        <f>"孙宙宙"</f>
        <v>孙宙宙</v>
      </c>
      <c r="C1584" s="2" t="s">
        <v>1509</v>
      </c>
      <c r="D1584" s="2" t="s">
        <v>1128</v>
      </c>
    </row>
    <row r="1585" spans="1:4" ht="24.75" customHeight="1">
      <c r="A1585" s="2">
        <v>1583</v>
      </c>
      <c r="B1585" s="2" t="str">
        <f>"杨全鸿"</f>
        <v>杨全鸿</v>
      </c>
      <c r="C1585" s="2" t="s">
        <v>1510</v>
      </c>
      <c r="D1585" s="2" t="s">
        <v>1128</v>
      </c>
    </row>
    <row r="1586" spans="1:4" ht="24.75" customHeight="1">
      <c r="A1586" s="2">
        <v>1584</v>
      </c>
      <c r="B1586" s="2" t="str">
        <f>"张晶晶"</f>
        <v>张晶晶</v>
      </c>
      <c r="C1586" s="2" t="s">
        <v>1511</v>
      </c>
      <c r="D1586" s="2" t="s">
        <v>1128</v>
      </c>
    </row>
    <row r="1587" spans="1:4" ht="24.75" customHeight="1">
      <c r="A1587" s="2">
        <v>1585</v>
      </c>
      <c r="B1587" s="2" t="str">
        <f>"蔡丹桂"</f>
        <v>蔡丹桂</v>
      </c>
      <c r="C1587" s="2" t="s">
        <v>1512</v>
      </c>
      <c r="D1587" s="2" t="s">
        <v>1128</v>
      </c>
    </row>
    <row r="1588" spans="1:4" ht="24.75" customHeight="1">
      <c r="A1588" s="2">
        <v>1586</v>
      </c>
      <c r="B1588" s="2" t="str">
        <f>"蒙韫怡"</f>
        <v>蒙韫怡</v>
      </c>
      <c r="C1588" s="2" t="s">
        <v>1513</v>
      </c>
      <c r="D1588" s="2" t="s">
        <v>1128</v>
      </c>
    </row>
    <row r="1589" spans="1:4" ht="24.75" customHeight="1">
      <c r="A1589" s="2">
        <v>1587</v>
      </c>
      <c r="B1589" s="2" t="str">
        <f>"卢奕帆"</f>
        <v>卢奕帆</v>
      </c>
      <c r="C1589" s="2" t="s">
        <v>903</v>
      </c>
      <c r="D1589" s="2" t="s">
        <v>1128</v>
      </c>
    </row>
    <row r="1590" spans="1:4" ht="24.75" customHeight="1">
      <c r="A1590" s="2">
        <v>1588</v>
      </c>
      <c r="B1590" s="2" t="str">
        <f>"王文惠"</f>
        <v>王文惠</v>
      </c>
      <c r="C1590" s="2" t="s">
        <v>1514</v>
      </c>
      <c r="D1590" s="2" t="s">
        <v>1128</v>
      </c>
    </row>
    <row r="1591" spans="1:4" ht="24.75" customHeight="1">
      <c r="A1591" s="2">
        <v>1589</v>
      </c>
      <c r="B1591" s="2" t="str">
        <f>"谢焕晖"</f>
        <v>谢焕晖</v>
      </c>
      <c r="C1591" s="2" t="s">
        <v>1515</v>
      </c>
      <c r="D1591" s="2" t="s">
        <v>1128</v>
      </c>
    </row>
    <row r="1592" spans="1:4" ht="24.75" customHeight="1">
      <c r="A1592" s="2">
        <v>1590</v>
      </c>
      <c r="B1592" s="2" t="str">
        <f>"贺琪瑜"</f>
        <v>贺琪瑜</v>
      </c>
      <c r="C1592" s="2" t="s">
        <v>1516</v>
      </c>
      <c r="D1592" s="2" t="s">
        <v>1128</v>
      </c>
    </row>
    <row r="1593" spans="1:4" ht="24.75" customHeight="1">
      <c r="A1593" s="2">
        <v>1591</v>
      </c>
      <c r="B1593" s="2" t="str">
        <f>"王俊强"</f>
        <v>王俊强</v>
      </c>
      <c r="C1593" s="2" t="s">
        <v>1517</v>
      </c>
      <c r="D1593" s="2" t="s">
        <v>1128</v>
      </c>
    </row>
    <row r="1594" spans="1:4" ht="24.75" customHeight="1">
      <c r="A1594" s="2">
        <v>1592</v>
      </c>
      <c r="B1594" s="2" t="str">
        <f>"吴奇梁"</f>
        <v>吴奇梁</v>
      </c>
      <c r="C1594" s="2" t="s">
        <v>1518</v>
      </c>
      <c r="D1594" s="2" t="s">
        <v>1128</v>
      </c>
    </row>
    <row r="1595" spans="1:4" ht="24.75" customHeight="1">
      <c r="A1595" s="2">
        <v>1593</v>
      </c>
      <c r="B1595" s="2" t="str">
        <f>"陈彩丁"</f>
        <v>陈彩丁</v>
      </c>
      <c r="C1595" s="2" t="s">
        <v>1519</v>
      </c>
      <c r="D1595" s="2" t="s">
        <v>1128</v>
      </c>
    </row>
    <row r="1596" spans="1:4" ht="24.75" customHeight="1">
      <c r="A1596" s="2">
        <v>1594</v>
      </c>
      <c r="B1596" s="2" t="str">
        <f>"李思瑾"</f>
        <v>李思瑾</v>
      </c>
      <c r="C1596" s="2" t="s">
        <v>1520</v>
      </c>
      <c r="D1596" s="2" t="s">
        <v>1128</v>
      </c>
    </row>
    <row r="1597" spans="1:4" ht="24.75" customHeight="1">
      <c r="A1597" s="2">
        <v>1595</v>
      </c>
      <c r="B1597" s="2" t="str">
        <f>"郑玉娇"</f>
        <v>郑玉娇</v>
      </c>
      <c r="C1597" s="2" t="s">
        <v>1521</v>
      </c>
      <c r="D1597" s="2" t="s">
        <v>1128</v>
      </c>
    </row>
    <row r="1598" spans="1:4" ht="24.75" customHeight="1">
      <c r="A1598" s="2">
        <v>1596</v>
      </c>
      <c r="B1598" s="2" t="str">
        <f>"杨博岚"</f>
        <v>杨博岚</v>
      </c>
      <c r="C1598" s="2" t="s">
        <v>1522</v>
      </c>
      <c r="D1598" s="2" t="s">
        <v>1128</v>
      </c>
    </row>
    <row r="1599" spans="1:4" ht="24.75" customHeight="1">
      <c r="A1599" s="2">
        <v>1597</v>
      </c>
      <c r="B1599" s="2" t="str">
        <f>"李杨"</f>
        <v>李杨</v>
      </c>
      <c r="C1599" s="2" t="s">
        <v>1523</v>
      </c>
      <c r="D1599" s="2" t="s">
        <v>1128</v>
      </c>
    </row>
    <row r="1600" spans="1:4" ht="24.75" customHeight="1">
      <c r="A1600" s="2">
        <v>1598</v>
      </c>
      <c r="B1600" s="2" t="str">
        <f>"高芳翔"</f>
        <v>高芳翔</v>
      </c>
      <c r="C1600" s="2" t="s">
        <v>1524</v>
      </c>
      <c r="D1600" s="2" t="s">
        <v>1128</v>
      </c>
    </row>
    <row r="1601" spans="1:4" ht="24.75" customHeight="1">
      <c r="A1601" s="2">
        <v>1599</v>
      </c>
      <c r="B1601" s="2" t="str">
        <f>"陈泰锎"</f>
        <v>陈泰锎</v>
      </c>
      <c r="C1601" s="2" t="s">
        <v>1525</v>
      </c>
      <c r="D1601" s="2" t="s">
        <v>1128</v>
      </c>
    </row>
    <row r="1602" spans="1:4" ht="24.75" customHeight="1">
      <c r="A1602" s="2">
        <v>1600</v>
      </c>
      <c r="B1602" s="2" t="str">
        <f>"苏全亮"</f>
        <v>苏全亮</v>
      </c>
      <c r="C1602" s="2" t="s">
        <v>1526</v>
      </c>
      <c r="D1602" s="2" t="s">
        <v>1128</v>
      </c>
    </row>
    <row r="1603" spans="1:4" ht="24.75" customHeight="1">
      <c r="A1603" s="2">
        <v>1601</v>
      </c>
      <c r="B1603" s="2" t="str">
        <f>"陈钰"</f>
        <v>陈钰</v>
      </c>
      <c r="C1603" s="2" t="s">
        <v>1527</v>
      </c>
      <c r="D1603" s="2" t="s">
        <v>1128</v>
      </c>
    </row>
    <row r="1604" spans="1:4" ht="24.75" customHeight="1">
      <c r="A1604" s="2">
        <v>1602</v>
      </c>
      <c r="B1604" s="2" t="str">
        <f>"王乾宽"</f>
        <v>王乾宽</v>
      </c>
      <c r="C1604" s="2" t="s">
        <v>1528</v>
      </c>
      <c r="D1604" s="2" t="s">
        <v>1128</v>
      </c>
    </row>
    <row r="1605" spans="1:4" ht="24.75" customHeight="1">
      <c r="A1605" s="2">
        <v>1603</v>
      </c>
      <c r="B1605" s="2" t="str">
        <f>"郭海霞"</f>
        <v>郭海霞</v>
      </c>
      <c r="C1605" s="2" t="s">
        <v>1529</v>
      </c>
      <c r="D1605" s="2" t="s">
        <v>1128</v>
      </c>
    </row>
    <row r="1606" spans="1:4" ht="24.75" customHeight="1">
      <c r="A1606" s="2">
        <v>1604</v>
      </c>
      <c r="B1606" s="2" t="str">
        <f>"张磊"</f>
        <v>张磊</v>
      </c>
      <c r="C1606" s="2" t="s">
        <v>1530</v>
      </c>
      <c r="D1606" s="2" t="s">
        <v>1128</v>
      </c>
    </row>
    <row r="1607" spans="1:4" ht="24.75" customHeight="1">
      <c r="A1607" s="2">
        <v>1605</v>
      </c>
      <c r="B1607" s="2" t="str">
        <f>"王巧升"</f>
        <v>王巧升</v>
      </c>
      <c r="C1607" s="2" t="s">
        <v>1531</v>
      </c>
      <c r="D1607" s="2" t="s">
        <v>1128</v>
      </c>
    </row>
    <row r="1608" spans="1:4" ht="24.75" customHeight="1">
      <c r="A1608" s="2">
        <v>1606</v>
      </c>
      <c r="B1608" s="2" t="str">
        <f>"张思媛"</f>
        <v>张思媛</v>
      </c>
      <c r="C1608" s="2" t="s">
        <v>1532</v>
      </c>
      <c r="D1608" s="2" t="s">
        <v>1128</v>
      </c>
    </row>
    <row r="1609" spans="1:4" ht="24.75" customHeight="1">
      <c r="A1609" s="2">
        <v>1607</v>
      </c>
      <c r="B1609" s="2" t="str">
        <f>"赖泽明"</f>
        <v>赖泽明</v>
      </c>
      <c r="C1609" s="2" t="s">
        <v>1015</v>
      </c>
      <c r="D1609" s="2" t="s">
        <v>1128</v>
      </c>
    </row>
    <row r="1610" spans="1:4" ht="24.75" customHeight="1">
      <c r="A1610" s="2">
        <v>1608</v>
      </c>
      <c r="B1610" s="2" t="str">
        <f>"杨程"</f>
        <v>杨程</v>
      </c>
      <c r="C1610" s="2" t="s">
        <v>1533</v>
      </c>
      <c r="D1610" s="2" t="s">
        <v>1128</v>
      </c>
    </row>
    <row r="1611" spans="1:4" ht="24.75" customHeight="1">
      <c r="A1611" s="2">
        <v>1609</v>
      </c>
      <c r="B1611" s="2" t="str">
        <f>"吴豫君"</f>
        <v>吴豫君</v>
      </c>
      <c r="C1611" s="2" t="s">
        <v>1534</v>
      </c>
      <c r="D1611" s="2" t="s">
        <v>1128</v>
      </c>
    </row>
    <row r="1612" spans="1:4" ht="24.75" customHeight="1">
      <c r="A1612" s="2">
        <v>1610</v>
      </c>
      <c r="B1612" s="2" t="str">
        <f>"符小娜"</f>
        <v>符小娜</v>
      </c>
      <c r="C1612" s="2" t="s">
        <v>1535</v>
      </c>
      <c r="D1612" s="2" t="s">
        <v>1128</v>
      </c>
    </row>
    <row r="1613" spans="1:4" ht="24.75" customHeight="1">
      <c r="A1613" s="2">
        <v>1611</v>
      </c>
      <c r="B1613" s="2" t="str">
        <f>"吉志燕"</f>
        <v>吉志燕</v>
      </c>
      <c r="C1613" s="2" t="s">
        <v>308</v>
      </c>
      <c r="D1613" s="2" t="s">
        <v>1128</v>
      </c>
    </row>
    <row r="1614" spans="1:4" ht="24.75" customHeight="1">
      <c r="A1614" s="2">
        <v>1612</v>
      </c>
      <c r="B1614" s="2" t="str">
        <f>"朱长兴"</f>
        <v>朱长兴</v>
      </c>
      <c r="C1614" s="2" t="s">
        <v>1536</v>
      </c>
      <c r="D1614" s="2" t="s">
        <v>1128</v>
      </c>
    </row>
    <row r="1615" spans="1:4" ht="24.75" customHeight="1">
      <c r="A1615" s="2">
        <v>1613</v>
      </c>
      <c r="B1615" s="2" t="str">
        <f>"李冬梅"</f>
        <v>李冬梅</v>
      </c>
      <c r="C1615" s="2" t="s">
        <v>1537</v>
      </c>
      <c r="D1615" s="2" t="s">
        <v>1128</v>
      </c>
    </row>
    <row r="1616" spans="1:4" ht="24.75" customHeight="1">
      <c r="A1616" s="2">
        <v>1614</v>
      </c>
      <c r="B1616" s="2" t="str">
        <f>"文明慧"</f>
        <v>文明慧</v>
      </c>
      <c r="C1616" s="2" t="s">
        <v>1538</v>
      </c>
      <c r="D1616" s="2" t="s">
        <v>1128</v>
      </c>
    </row>
    <row r="1617" spans="1:4" ht="24.75" customHeight="1">
      <c r="A1617" s="2">
        <v>1615</v>
      </c>
      <c r="B1617" s="2" t="str">
        <f>"邢燕"</f>
        <v>邢燕</v>
      </c>
      <c r="C1617" s="2" t="s">
        <v>603</v>
      </c>
      <c r="D1617" s="2" t="s">
        <v>1128</v>
      </c>
    </row>
    <row r="1618" spans="1:4" ht="24.75" customHeight="1">
      <c r="A1618" s="2">
        <v>1616</v>
      </c>
      <c r="B1618" s="2" t="str">
        <f>"陈泰军"</f>
        <v>陈泰军</v>
      </c>
      <c r="C1618" s="2" t="s">
        <v>491</v>
      </c>
      <c r="D1618" s="2" t="s">
        <v>1128</v>
      </c>
    </row>
    <row r="1619" spans="1:4" ht="24.75" customHeight="1">
      <c r="A1619" s="2">
        <v>1617</v>
      </c>
      <c r="B1619" s="2" t="str">
        <f>"蔡翔任"</f>
        <v>蔡翔任</v>
      </c>
      <c r="C1619" s="2" t="s">
        <v>1539</v>
      </c>
      <c r="D1619" s="2" t="s">
        <v>1128</v>
      </c>
    </row>
    <row r="1620" spans="1:4" ht="24.75" customHeight="1">
      <c r="A1620" s="2">
        <v>1618</v>
      </c>
      <c r="B1620" s="2" t="str">
        <f>"孙佳阳"</f>
        <v>孙佳阳</v>
      </c>
      <c r="C1620" s="2" t="s">
        <v>1540</v>
      </c>
      <c r="D1620" s="2" t="s">
        <v>1128</v>
      </c>
    </row>
    <row r="1621" spans="1:4" ht="24.75" customHeight="1">
      <c r="A1621" s="2">
        <v>1619</v>
      </c>
      <c r="B1621" s="2" t="str">
        <f>"农志兴"</f>
        <v>农志兴</v>
      </c>
      <c r="C1621" s="2" t="s">
        <v>1541</v>
      </c>
      <c r="D1621" s="2" t="s">
        <v>1128</v>
      </c>
    </row>
    <row r="1622" spans="1:4" ht="24.75" customHeight="1">
      <c r="A1622" s="2">
        <v>1620</v>
      </c>
      <c r="B1622" s="2" t="str">
        <f>"朱昊"</f>
        <v>朱昊</v>
      </c>
      <c r="C1622" s="2" t="s">
        <v>1542</v>
      </c>
      <c r="D1622" s="2" t="s">
        <v>1128</v>
      </c>
    </row>
    <row r="1623" spans="1:4" ht="24.75" customHeight="1">
      <c r="A1623" s="2">
        <v>1621</v>
      </c>
      <c r="B1623" s="2" t="str">
        <f>"翁忠亮"</f>
        <v>翁忠亮</v>
      </c>
      <c r="C1623" s="2" t="s">
        <v>1543</v>
      </c>
      <c r="D1623" s="2" t="s">
        <v>1128</v>
      </c>
    </row>
    <row r="1624" spans="1:4" ht="24.75" customHeight="1">
      <c r="A1624" s="2">
        <v>1622</v>
      </c>
      <c r="B1624" s="2" t="str">
        <f>"林碧云"</f>
        <v>林碧云</v>
      </c>
      <c r="C1624" s="2" t="s">
        <v>1544</v>
      </c>
      <c r="D1624" s="2" t="s">
        <v>1128</v>
      </c>
    </row>
    <row r="1625" spans="1:4" ht="24.75" customHeight="1">
      <c r="A1625" s="2">
        <v>1623</v>
      </c>
      <c r="B1625" s="2" t="str">
        <f>"王威"</f>
        <v>王威</v>
      </c>
      <c r="C1625" s="2" t="s">
        <v>1545</v>
      </c>
      <c r="D1625" s="2" t="s">
        <v>1128</v>
      </c>
    </row>
    <row r="1626" spans="1:4" ht="24.75" customHeight="1">
      <c r="A1626" s="2">
        <v>1624</v>
      </c>
      <c r="B1626" s="2" t="str">
        <f>"刘楚蓥"</f>
        <v>刘楚蓥</v>
      </c>
      <c r="C1626" s="2" t="s">
        <v>1546</v>
      </c>
      <c r="D1626" s="2" t="s">
        <v>1128</v>
      </c>
    </row>
    <row r="1627" spans="1:4" ht="24.75" customHeight="1">
      <c r="A1627" s="2">
        <v>1625</v>
      </c>
      <c r="B1627" s="2" t="str">
        <f>"陈香宇"</f>
        <v>陈香宇</v>
      </c>
      <c r="C1627" s="2" t="s">
        <v>1547</v>
      </c>
      <c r="D1627" s="2" t="s">
        <v>1128</v>
      </c>
    </row>
    <row r="1628" spans="1:4" ht="24.75" customHeight="1">
      <c r="A1628" s="2">
        <v>1626</v>
      </c>
      <c r="B1628" s="2" t="str">
        <f>"冉红霞"</f>
        <v>冉红霞</v>
      </c>
      <c r="C1628" s="2" t="s">
        <v>1548</v>
      </c>
      <c r="D1628" s="2" t="s">
        <v>1128</v>
      </c>
    </row>
    <row r="1629" spans="1:4" ht="24.75" customHeight="1">
      <c r="A1629" s="2">
        <v>1627</v>
      </c>
      <c r="B1629" s="2" t="str">
        <f>"潘芝平"</f>
        <v>潘芝平</v>
      </c>
      <c r="C1629" s="2" t="s">
        <v>1549</v>
      </c>
      <c r="D1629" s="2" t="s">
        <v>1128</v>
      </c>
    </row>
    <row r="1630" spans="1:4" ht="24.75" customHeight="1">
      <c r="A1630" s="2">
        <v>1628</v>
      </c>
      <c r="B1630" s="2" t="str">
        <f>"余华"</f>
        <v>余华</v>
      </c>
      <c r="C1630" s="2" t="s">
        <v>1550</v>
      </c>
      <c r="D1630" s="2" t="s">
        <v>1128</v>
      </c>
    </row>
    <row r="1631" spans="1:4" ht="24.75" customHeight="1">
      <c r="A1631" s="2">
        <v>1629</v>
      </c>
      <c r="B1631" s="2" t="str">
        <f>"黄浩"</f>
        <v>黄浩</v>
      </c>
      <c r="C1631" s="2" t="s">
        <v>1551</v>
      </c>
      <c r="D1631" s="2" t="s">
        <v>1128</v>
      </c>
    </row>
    <row r="1632" spans="1:4" ht="24.75" customHeight="1">
      <c r="A1632" s="2">
        <v>1630</v>
      </c>
      <c r="B1632" s="2" t="str">
        <f>"吴乾旺"</f>
        <v>吴乾旺</v>
      </c>
      <c r="C1632" s="2" t="s">
        <v>1552</v>
      </c>
      <c r="D1632" s="2" t="s">
        <v>1128</v>
      </c>
    </row>
    <row r="1633" spans="1:4" ht="24.75" customHeight="1">
      <c r="A1633" s="2">
        <v>1631</v>
      </c>
      <c r="B1633" s="2" t="str">
        <f>"谢宇清"</f>
        <v>谢宇清</v>
      </c>
      <c r="C1633" s="2" t="s">
        <v>1553</v>
      </c>
      <c r="D1633" s="2" t="s">
        <v>1128</v>
      </c>
    </row>
    <row r="1634" spans="1:4" ht="24.75" customHeight="1">
      <c r="A1634" s="2">
        <v>1632</v>
      </c>
      <c r="B1634" s="2" t="str">
        <f>"彭翠燕"</f>
        <v>彭翠燕</v>
      </c>
      <c r="C1634" s="2" t="s">
        <v>1554</v>
      </c>
      <c r="D1634" s="2" t="s">
        <v>1128</v>
      </c>
    </row>
    <row r="1635" spans="1:4" ht="24.75" customHeight="1">
      <c r="A1635" s="2">
        <v>1633</v>
      </c>
      <c r="B1635" s="2" t="str">
        <f>"杨继明"</f>
        <v>杨继明</v>
      </c>
      <c r="C1635" s="2" t="s">
        <v>1555</v>
      </c>
      <c r="D1635" s="2" t="s">
        <v>1128</v>
      </c>
    </row>
    <row r="1636" spans="1:4" ht="24.75" customHeight="1">
      <c r="A1636" s="2">
        <v>1634</v>
      </c>
      <c r="B1636" s="2" t="str">
        <f>"莫雯娇"</f>
        <v>莫雯娇</v>
      </c>
      <c r="C1636" s="2" t="s">
        <v>1556</v>
      </c>
      <c r="D1636" s="2" t="s">
        <v>1128</v>
      </c>
    </row>
    <row r="1637" spans="1:4" ht="24.75" customHeight="1">
      <c r="A1637" s="2">
        <v>1635</v>
      </c>
      <c r="B1637" s="2" t="str">
        <f>"何瑞佳"</f>
        <v>何瑞佳</v>
      </c>
      <c r="C1637" s="2" t="s">
        <v>1557</v>
      </c>
      <c r="D1637" s="2" t="s">
        <v>1128</v>
      </c>
    </row>
    <row r="1638" spans="1:4" ht="24.75" customHeight="1">
      <c r="A1638" s="2">
        <v>1636</v>
      </c>
      <c r="B1638" s="2" t="str">
        <f>"陈锦明"</f>
        <v>陈锦明</v>
      </c>
      <c r="C1638" s="2" t="s">
        <v>1558</v>
      </c>
      <c r="D1638" s="2" t="s">
        <v>1128</v>
      </c>
    </row>
    <row r="1639" spans="1:4" ht="24.75" customHeight="1">
      <c r="A1639" s="2">
        <v>1637</v>
      </c>
      <c r="B1639" s="2" t="str">
        <f>"麦著龙"</f>
        <v>麦著龙</v>
      </c>
      <c r="C1639" s="2" t="s">
        <v>1559</v>
      </c>
      <c r="D1639" s="2" t="s">
        <v>1128</v>
      </c>
    </row>
    <row r="1640" spans="1:4" ht="24.75" customHeight="1">
      <c r="A1640" s="2">
        <v>1638</v>
      </c>
      <c r="B1640" s="2" t="str">
        <f>"赵子豪"</f>
        <v>赵子豪</v>
      </c>
      <c r="C1640" s="2" t="s">
        <v>1560</v>
      </c>
      <c r="D1640" s="2" t="s">
        <v>1128</v>
      </c>
    </row>
    <row r="1641" spans="1:4" ht="24.75" customHeight="1">
      <c r="A1641" s="2">
        <v>1639</v>
      </c>
      <c r="B1641" s="2" t="str">
        <f>"邢芸"</f>
        <v>邢芸</v>
      </c>
      <c r="C1641" s="2" t="s">
        <v>42</v>
      </c>
      <c r="D1641" s="2" t="s">
        <v>1128</v>
      </c>
    </row>
    <row r="1642" spans="1:4" ht="24.75" customHeight="1">
      <c r="A1642" s="2">
        <v>1640</v>
      </c>
      <c r="B1642" s="2" t="str">
        <f>"李晖青"</f>
        <v>李晖青</v>
      </c>
      <c r="C1642" s="2" t="s">
        <v>1561</v>
      </c>
      <c r="D1642" s="2" t="s">
        <v>1128</v>
      </c>
    </row>
    <row r="1643" spans="1:4" ht="24.75" customHeight="1">
      <c r="A1643" s="2">
        <v>1641</v>
      </c>
      <c r="B1643" s="2" t="str">
        <f>"王方西"</f>
        <v>王方西</v>
      </c>
      <c r="C1643" s="2" t="s">
        <v>1562</v>
      </c>
      <c r="D1643" s="2" t="s">
        <v>1128</v>
      </c>
    </row>
    <row r="1644" spans="1:4" ht="24.75" customHeight="1">
      <c r="A1644" s="2">
        <v>1642</v>
      </c>
      <c r="B1644" s="2" t="str">
        <f>"吕素洁"</f>
        <v>吕素洁</v>
      </c>
      <c r="C1644" s="2" t="s">
        <v>1563</v>
      </c>
      <c r="D1644" s="2" t="s">
        <v>1128</v>
      </c>
    </row>
    <row r="1645" spans="1:4" ht="24.75" customHeight="1">
      <c r="A1645" s="2">
        <v>1643</v>
      </c>
      <c r="B1645" s="2" t="str">
        <f>"何梅贵"</f>
        <v>何梅贵</v>
      </c>
      <c r="C1645" s="2" t="s">
        <v>1564</v>
      </c>
      <c r="D1645" s="2" t="s">
        <v>1128</v>
      </c>
    </row>
    <row r="1646" spans="1:4" ht="24.75" customHeight="1">
      <c r="A1646" s="2">
        <v>1644</v>
      </c>
      <c r="B1646" s="2" t="str">
        <f>"曾颖"</f>
        <v>曾颖</v>
      </c>
      <c r="C1646" s="2" t="s">
        <v>1565</v>
      </c>
      <c r="D1646" s="2" t="s">
        <v>1128</v>
      </c>
    </row>
    <row r="1647" spans="1:4" ht="24.75" customHeight="1">
      <c r="A1647" s="2">
        <v>1645</v>
      </c>
      <c r="B1647" s="2" t="str">
        <f>"李震乾"</f>
        <v>李震乾</v>
      </c>
      <c r="C1647" s="2" t="s">
        <v>1566</v>
      </c>
      <c r="D1647" s="2" t="s">
        <v>1128</v>
      </c>
    </row>
    <row r="1648" spans="1:4" ht="24.75" customHeight="1">
      <c r="A1648" s="2">
        <v>1646</v>
      </c>
      <c r="B1648" s="2" t="str">
        <f>"宋文婷"</f>
        <v>宋文婷</v>
      </c>
      <c r="C1648" s="2" t="s">
        <v>1567</v>
      </c>
      <c r="D1648" s="2" t="s">
        <v>1128</v>
      </c>
    </row>
    <row r="1649" spans="1:4" ht="24.75" customHeight="1">
      <c r="A1649" s="2">
        <v>1647</v>
      </c>
      <c r="B1649" s="2" t="str">
        <f>"陆琛"</f>
        <v>陆琛</v>
      </c>
      <c r="C1649" s="2" t="s">
        <v>1568</v>
      </c>
      <c r="D1649" s="2" t="s">
        <v>1128</v>
      </c>
    </row>
    <row r="1650" spans="1:4" ht="24.75" customHeight="1">
      <c r="A1650" s="2">
        <v>1648</v>
      </c>
      <c r="B1650" s="2" t="str">
        <f>"黄静"</f>
        <v>黄静</v>
      </c>
      <c r="C1650" s="2" t="s">
        <v>1569</v>
      </c>
      <c r="D1650" s="2" t="s">
        <v>1128</v>
      </c>
    </row>
    <row r="1651" spans="1:4" ht="24.75" customHeight="1">
      <c r="A1651" s="2">
        <v>1649</v>
      </c>
      <c r="B1651" s="2" t="str">
        <f>"符梦婷"</f>
        <v>符梦婷</v>
      </c>
      <c r="C1651" s="2" t="s">
        <v>1570</v>
      </c>
      <c r="D1651" s="2" t="s">
        <v>1128</v>
      </c>
    </row>
    <row r="1652" spans="1:4" ht="24.75" customHeight="1">
      <c r="A1652" s="2">
        <v>1650</v>
      </c>
      <c r="B1652" s="2" t="str">
        <f>"唐健"</f>
        <v>唐健</v>
      </c>
      <c r="C1652" s="2" t="s">
        <v>1571</v>
      </c>
      <c r="D1652" s="2" t="s">
        <v>1128</v>
      </c>
    </row>
    <row r="1653" spans="1:4" ht="24.75" customHeight="1">
      <c r="A1653" s="2">
        <v>1651</v>
      </c>
      <c r="B1653" s="2" t="str">
        <f>"吉鹏"</f>
        <v>吉鹏</v>
      </c>
      <c r="C1653" s="2" t="s">
        <v>1572</v>
      </c>
      <c r="D1653" s="2" t="s">
        <v>1128</v>
      </c>
    </row>
    <row r="1654" spans="1:4" ht="24.75" customHeight="1">
      <c r="A1654" s="2">
        <v>1652</v>
      </c>
      <c r="B1654" s="2" t="str">
        <f>"王金丹"</f>
        <v>王金丹</v>
      </c>
      <c r="C1654" s="2" t="s">
        <v>1573</v>
      </c>
      <c r="D1654" s="2" t="s">
        <v>1128</v>
      </c>
    </row>
    <row r="1655" spans="1:4" ht="24.75" customHeight="1">
      <c r="A1655" s="2">
        <v>1653</v>
      </c>
      <c r="B1655" s="2" t="str">
        <f>"欧阳慕"</f>
        <v>欧阳慕</v>
      </c>
      <c r="C1655" s="2" t="s">
        <v>1328</v>
      </c>
      <c r="D1655" s="2" t="s">
        <v>1128</v>
      </c>
    </row>
    <row r="1656" spans="1:4" ht="24.75" customHeight="1">
      <c r="A1656" s="2">
        <v>1654</v>
      </c>
      <c r="B1656" s="2" t="str">
        <f>"王家兴"</f>
        <v>王家兴</v>
      </c>
      <c r="C1656" s="2" t="s">
        <v>1574</v>
      </c>
      <c r="D1656" s="2" t="s">
        <v>1128</v>
      </c>
    </row>
    <row r="1657" spans="1:4" ht="24.75" customHeight="1">
      <c r="A1657" s="2">
        <v>1655</v>
      </c>
      <c r="B1657" s="2" t="str">
        <f>"李美"</f>
        <v>李美</v>
      </c>
      <c r="C1657" s="2" t="s">
        <v>1575</v>
      </c>
      <c r="D1657" s="2" t="s">
        <v>1128</v>
      </c>
    </row>
    <row r="1658" spans="1:4" ht="24.75" customHeight="1">
      <c r="A1658" s="2">
        <v>1656</v>
      </c>
      <c r="B1658" s="2" t="str">
        <f>"倪风浪"</f>
        <v>倪风浪</v>
      </c>
      <c r="C1658" s="2" t="s">
        <v>1576</v>
      </c>
      <c r="D1658" s="2" t="s">
        <v>1128</v>
      </c>
    </row>
    <row r="1659" spans="1:4" ht="24.75" customHeight="1">
      <c r="A1659" s="2">
        <v>1657</v>
      </c>
      <c r="B1659" s="2" t="str">
        <f>"许颖堃"</f>
        <v>许颖堃</v>
      </c>
      <c r="C1659" s="2" t="s">
        <v>1577</v>
      </c>
      <c r="D1659" s="2" t="s">
        <v>1128</v>
      </c>
    </row>
    <row r="1660" spans="1:4" ht="24.75" customHeight="1">
      <c r="A1660" s="2">
        <v>1658</v>
      </c>
      <c r="B1660" s="2" t="str">
        <f>"朱丽媛"</f>
        <v>朱丽媛</v>
      </c>
      <c r="C1660" s="2" t="s">
        <v>1578</v>
      </c>
      <c r="D1660" s="2" t="s">
        <v>1128</v>
      </c>
    </row>
    <row r="1661" spans="1:4" ht="24.75" customHeight="1">
      <c r="A1661" s="2">
        <v>1659</v>
      </c>
      <c r="B1661" s="2" t="str">
        <f>"刘兆迪"</f>
        <v>刘兆迪</v>
      </c>
      <c r="C1661" s="2" t="s">
        <v>1579</v>
      </c>
      <c r="D1661" s="2" t="s">
        <v>1128</v>
      </c>
    </row>
    <row r="1662" spans="1:4" ht="24.75" customHeight="1">
      <c r="A1662" s="2">
        <v>1660</v>
      </c>
      <c r="B1662" s="2" t="str">
        <f>"邓林青"</f>
        <v>邓林青</v>
      </c>
      <c r="C1662" s="2" t="s">
        <v>1580</v>
      </c>
      <c r="D1662" s="2" t="s">
        <v>1128</v>
      </c>
    </row>
    <row r="1663" spans="1:4" ht="24.75" customHeight="1">
      <c r="A1663" s="2">
        <v>1661</v>
      </c>
      <c r="B1663" s="2" t="str">
        <f>"黄远航"</f>
        <v>黄远航</v>
      </c>
      <c r="C1663" s="2" t="s">
        <v>1581</v>
      </c>
      <c r="D1663" s="2" t="s">
        <v>1128</v>
      </c>
    </row>
    <row r="1664" spans="1:4" ht="24.75" customHeight="1">
      <c r="A1664" s="2">
        <v>1662</v>
      </c>
      <c r="B1664" s="2" t="str">
        <f>"吴善正"</f>
        <v>吴善正</v>
      </c>
      <c r="C1664" s="2" t="s">
        <v>1582</v>
      </c>
      <c r="D1664" s="2" t="s">
        <v>1128</v>
      </c>
    </row>
    <row r="1665" spans="1:4" ht="24.75" customHeight="1">
      <c r="A1665" s="2">
        <v>1663</v>
      </c>
      <c r="B1665" s="2" t="str">
        <f>"陈宇"</f>
        <v>陈宇</v>
      </c>
      <c r="C1665" s="2" t="s">
        <v>1583</v>
      </c>
      <c r="D1665" s="2" t="s">
        <v>1128</v>
      </c>
    </row>
    <row r="1666" spans="1:4" ht="24.75" customHeight="1">
      <c r="A1666" s="2">
        <v>1664</v>
      </c>
      <c r="B1666" s="2" t="str">
        <f>"冯启书"</f>
        <v>冯启书</v>
      </c>
      <c r="C1666" s="2" t="s">
        <v>1584</v>
      </c>
      <c r="D1666" s="2" t="s">
        <v>1128</v>
      </c>
    </row>
    <row r="1667" spans="1:4" ht="24.75" customHeight="1">
      <c r="A1667" s="2">
        <v>1665</v>
      </c>
      <c r="B1667" s="2" t="str">
        <f>"吴尹"</f>
        <v>吴尹</v>
      </c>
      <c r="C1667" s="2" t="s">
        <v>1585</v>
      </c>
      <c r="D1667" s="2" t="s">
        <v>1128</v>
      </c>
    </row>
    <row r="1668" spans="1:4" ht="24.75" customHeight="1">
      <c r="A1668" s="2">
        <v>1666</v>
      </c>
      <c r="B1668" s="2" t="str">
        <f>"王婷"</f>
        <v>王婷</v>
      </c>
      <c r="C1668" s="2" t="s">
        <v>1586</v>
      </c>
      <c r="D1668" s="2" t="s">
        <v>1128</v>
      </c>
    </row>
    <row r="1669" spans="1:4" ht="24.75" customHeight="1">
      <c r="A1669" s="2">
        <v>1667</v>
      </c>
      <c r="B1669" s="2" t="str">
        <f>"陈大荣"</f>
        <v>陈大荣</v>
      </c>
      <c r="C1669" s="2" t="s">
        <v>1587</v>
      </c>
      <c r="D1669" s="2" t="s">
        <v>1128</v>
      </c>
    </row>
    <row r="1670" spans="1:4" ht="24.75" customHeight="1">
      <c r="A1670" s="2">
        <v>1668</v>
      </c>
      <c r="B1670" s="2" t="str">
        <f>"吴清雅"</f>
        <v>吴清雅</v>
      </c>
      <c r="C1670" s="2" t="s">
        <v>1588</v>
      </c>
      <c r="D1670" s="2" t="s">
        <v>1128</v>
      </c>
    </row>
    <row r="1671" spans="1:4" ht="24.75" customHeight="1">
      <c r="A1671" s="2">
        <v>1669</v>
      </c>
      <c r="B1671" s="2" t="str">
        <f>"王佳珏"</f>
        <v>王佳珏</v>
      </c>
      <c r="C1671" s="2" t="s">
        <v>1589</v>
      </c>
      <c r="D1671" s="2" t="s">
        <v>1128</v>
      </c>
    </row>
    <row r="1672" spans="1:4" ht="24.75" customHeight="1">
      <c r="A1672" s="2">
        <v>1670</v>
      </c>
      <c r="B1672" s="2" t="str">
        <f>"符筱"</f>
        <v>符筱</v>
      </c>
      <c r="C1672" s="2" t="s">
        <v>1590</v>
      </c>
      <c r="D1672" s="2" t="s">
        <v>1128</v>
      </c>
    </row>
    <row r="1673" spans="1:4" ht="24.75" customHeight="1">
      <c r="A1673" s="2">
        <v>1671</v>
      </c>
      <c r="B1673" s="2" t="str">
        <f>"符玉麟"</f>
        <v>符玉麟</v>
      </c>
      <c r="C1673" s="2" t="s">
        <v>1591</v>
      </c>
      <c r="D1673" s="2" t="s">
        <v>1128</v>
      </c>
    </row>
    <row r="1674" spans="1:4" ht="24.75" customHeight="1">
      <c r="A1674" s="2">
        <v>1672</v>
      </c>
      <c r="B1674" s="2" t="str">
        <f>"谢秉辰"</f>
        <v>谢秉辰</v>
      </c>
      <c r="C1674" s="2" t="s">
        <v>1592</v>
      </c>
      <c r="D1674" s="2" t="s">
        <v>1128</v>
      </c>
    </row>
    <row r="1675" spans="1:4" ht="24.75" customHeight="1">
      <c r="A1675" s="2">
        <v>1673</v>
      </c>
      <c r="B1675" s="2" t="str">
        <f>"陈浩"</f>
        <v>陈浩</v>
      </c>
      <c r="C1675" s="2" t="s">
        <v>1593</v>
      </c>
      <c r="D1675" s="2" t="s">
        <v>1128</v>
      </c>
    </row>
    <row r="1676" spans="1:4" ht="24.75" customHeight="1">
      <c r="A1676" s="2">
        <v>1674</v>
      </c>
      <c r="B1676" s="2" t="str">
        <f>"王后文"</f>
        <v>王后文</v>
      </c>
      <c r="C1676" s="2" t="s">
        <v>1594</v>
      </c>
      <c r="D1676" s="2" t="s">
        <v>1128</v>
      </c>
    </row>
    <row r="1677" spans="1:4" ht="24.75" customHeight="1">
      <c r="A1677" s="2">
        <v>1675</v>
      </c>
      <c r="B1677" s="2" t="str">
        <f>"余悦"</f>
        <v>余悦</v>
      </c>
      <c r="C1677" s="2" t="s">
        <v>1595</v>
      </c>
      <c r="D1677" s="2" t="s">
        <v>1128</v>
      </c>
    </row>
    <row r="1678" spans="1:4" ht="24.75" customHeight="1">
      <c r="A1678" s="2">
        <v>1676</v>
      </c>
      <c r="B1678" s="2" t="str">
        <f>"罗盼"</f>
        <v>罗盼</v>
      </c>
      <c r="C1678" s="2" t="s">
        <v>1596</v>
      </c>
      <c r="D1678" s="2" t="s">
        <v>1128</v>
      </c>
    </row>
    <row r="1679" spans="1:4" ht="24.75" customHeight="1">
      <c r="A1679" s="2">
        <v>1677</v>
      </c>
      <c r="B1679" s="2" t="str">
        <f>"郑博文"</f>
        <v>郑博文</v>
      </c>
      <c r="C1679" s="2" t="s">
        <v>1597</v>
      </c>
      <c r="D1679" s="2" t="s">
        <v>1128</v>
      </c>
    </row>
    <row r="1680" spans="1:4" ht="24.75" customHeight="1">
      <c r="A1680" s="2">
        <v>1678</v>
      </c>
      <c r="B1680" s="2" t="str">
        <f>"陈嘉"</f>
        <v>陈嘉</v>
      </c>
      <c r="C1680" s="2" t="s">
        <v>1598</v>
      </c>
      <c r="D1680" s="2" t="s">
        <v>1128</v>
      </c>
    </row>
    <row r="1681" spans="1:4" ht="24.75" customHeight="1">
      <c r="A1681" s="2">
        <v>1679</v>
      </c>
      <c r="B1681" s="2" t="str">
        <f>"郑婷婷"</f>
        <v>郑婷婷</v>
      </c>
      <c r="C1681" s="2" t="s">
        <v>1599</v>
      </c>
      <c r="D1681" s="2" t="s">
        <v>1128</v>
      </c>
    </row>
    <row r="1682" spans="1:4" ht="24.75" customHeight="1">
      <c r="A1682" s="2">
        <v>1680</v>
      </c>
      <c r="B1682" s="2" t="str">
        <f>"马雨果"</f>
        <v>马雨果</v>
      </c>
      <c r="C1682" s="2" t="s">
        <v>1600</v>
      </c>
      <c r="D1682" s="2" t="s">
        <v>1128</v>
      </c>
    </row>
    <row r="1683" spans="1:4" ht="24.75" customHeight="1">
      <c r="A1683" s="2">
        <v>1681</v>
      </c>
      <c r="B1683" s="2" t="str">
        <f>"李宇璐"</f>
        <v>李宇璐</v>
      </c>
      <c r="C1683" s="2" t="s">
        <v>1601</v>
      </c>
      <c r="D1683" s="2" t="s">
        <v>1128</v>
      </c>
    </row>
    <row r="1684" spans="1:4" ht="24.75" customHeight="1">
      <c r="A1684" s="2">
        <v>1682</v>
      </c>
      <c r="B1684" s="2" t="str">
        <f>"李函颖"</f>
        <v>李函颖</v>
      </c>
      <c r="C1684" s="2" t="s">
        <v>1602</v>
      </c>
      <c r="D1684" s="2" t="s">
        <v>1128</v>
      </c>
    </row>
    <row r="1685" spans="1:4" ht="24.75" customHeight="1">
      <c r="A1685" s="2">
        <v>1683</v>
      </c>
      <c r="B1685" s="2" t="str">
        <f>"吴佳茗"</f>
        <v>吴佳茗</v>
      </c>
      <c r="C1685" s="2" t="s">
        <v>1603</v>
      </c>
      <c r="D1685" s="2" t="s">
        <v>1128</v>
      </c>
    </row>
    <row r="1686" spans="1:4" ht="24.75" customHeight="1">
      <c r="A1686" s="2">
        <v>1684</v>
      </c>
      <c r="B1686" s="2" t="str">
        <f>"李立娜"</f>
        <v>李立娜</v>
      </c>
      <c r="C1686" s="2" t="s">
        <v>1604</v>
      </c>
      <c r="D1686" s="2" t="s">
        <v>1128</v>
      </c>
    </row>
    <row r="1687" spans="1:4" ht="24.75" customHeight="1">
      <c r="A1687" s="2">
        <v>1685</v>
      </c>
      <c r="B1687" s="2" t="str">
        <f>"陈瑞涛"</f>
        <v>陈瑞涛</v>
      </c>
      <c r="C1687" s="2" t="s">
        <v>1605</v>
      </c>
      <c r="D1687" s="2" t="s">
        <v>1128</v>
      </c>
    </row>
    <row r="1688" spans="1:4" ht="24.75" customHeight="1">
      <c r="A1688" s="2">
        <v>1686</v>
      </c>
      <c r="B1688" s="2" t="str">
        <f>"唐任英"</f>
        <v>唐任英</v>
      </c>
      <c r="C1688" s="2" t="s">
        <v>1606</v>
      </c>
      <c r="D1688" s="2" t="s">
        <v>1128</v>
      </c>
    </row>
    <row r="1689" spans="1:4" ht="24.75" customHeight="1">
      <c r="A1689" s="2">
        <v>1687</v>
      </c>
      <c r="B1689" s="2" t="str">
        <f>"戴小明"</f>
        <v>戴小明</v>
      </c>
      <c r="C1689" s="2" t="s">
        <v>256</v>
      </c>
      <c r="D1689" s="2" t="s">
        <v>1128</v>
      </c>
    </row>
    <row r="1690" spans="1:4" ht="24.75" customHeight="1">
      <c r="A1690" s="2">
        <v>1688</v>
      </c>
      <c r="B1690" s="2" t="str">
        <f>"卢惠灵"</f>
        <v>卢惠灵</v>
      </c>
      <c r="C1690" s="2" t="s">
        <v>1607</v>
      </c>
      <c r="D1690" s="2" t="s">
        <v>1128</v>
      </c>
    </row>
    <row r="1691" spans="1:4" ht="24.75" customHeight="1">
      <c r="A1691" s="2">
        <v>1689</v>
      </c>
      <c r="B1691" s="2" t="str">
        <f>"王静"</f>
        <v>王静</v>
      </c>
      <c r="C1691" s="2" t="s">
        <v>1608</v>
      </c>
      <c r="D1691" s="2" t="s">
        <v>1128</v>
      </c>
    </row>
    <row r="1692" spans="1:4" ht="24.75" customHeight="1">
      <c r="A1692" s="2">
        <v>1690</v>
      </c>
      <c r="B1692" s="2" t="str">
        <f>"吴晗芳"</f>
        <v>吴晗芳</v>
      </c>
      <c r="C1692" s="2" t="s">
        <v>1609</v>
      </c>
      <c r="D1692" s="2" t="s">
        <v>1128</v>
      </c>
    </row>
    <row r="1693" spans="1:4" ht="24.75" customHeight="1">
      <c r="A1693" s="2">
        <v>1691</v>
      </c>
      <c r="B1693" s="2" t="str">
        <f>"柳杭利"</f>
        <v>柳杭利</v>
      </c>
      <c r="C1693" s="2" t="s">
        <v>1610</v>
      </c>
      <c r="D1693" s="2" t="s">
        <v>1128</v>
      </c>
    </row>
    <row r="1694" spans="1:4" ht="24.75" customHeight="1">
      <c r="A1694" s="2">
        <v>1692</v>
      </c>
      <c r="B1694" s="2" t="str">
        <f>"曲明哲"</f>
        <v>曲明哲</v>
      </c>
      <c r="C1694" s="2" t="s">
        <v>1611</v>
      </c>
      <c r="D1694" s="2" t="s">
        <v>1128</v>
      </c>
    </row>
    <row r="1695" spans="1:4" ht="24.75" customHeight="1">
      <c r="A1695" s="2">
        <v>1693</v>
      </c>
      <c r="B1695" s="2" t="str">
        <f>"王娜"</f>
        <v>王娜</v>
      </c>
      <c r="C1695" s="2" t="s">
        <v>1612</v>
      </c>
      <c r="D1695" s="2" t="s">
        <v>1128</v>
      </c>
    </row>
    <row r="1696" spans="1:4" ht="24.75" customHeight="1">
      <c r="A1696" s="2">
        <v>1694</v>
      </c>
      <c r="B1696" s="2" t="str">
        <f>"生亚琴"</f>
        <v>生亚琴</v>
      </c>
      <c r="C1696" s="2" t="s">
        <v>1613</v>
      </c>
      <c r="D1696" s="2" t="s">
        <v>1128</v>
      </c>
    </row>
    <row r="1697" spans="1:4" ht="24.75" customHeight="1">
      <c r="A1697" s="2">
        <v>1695</v>
      </c>
      <c r="B1697" s="2" t="str">
        <f>"刘维超"</f>
        <v>刘维超</v>
      </c>
      <c r="C1697" s="2" t="s">
        <v>1614</v>
      </c>
      <c r="D1697" s="2" t="s">
        <v>1128</v>
      </c>
    </row>
    <row r="1698" spans="1:4" ht="24.75" customHeight="1">
      <c r="A1698" s="2">
        <v>1696</v>
      </c>
      <c r="B1698" s="2" t="str">
        <f>"彭恋"</f>
        <v>彭恋</v>
      </c>
      <c r="C1698" s="2" t="s">
        <v>1615</v>
      </c>
      <c r="D1698" s="2" t="s">
        <v>1128</v>
      </c>
    </row>
    <row r="1699" spans="1:4" ht="24.75" customHeight="1">
      <c r="A1699" s="2">
        <v>1697</v>
      </c>
      <c r="B1699" s="2" t="str">
        <f>"卢晨晨"</f>
        <v>卢晨晨</v>
      </c>
      <c r="C1699" s="2" t="s">
        <v>1616</v>
      </c>
      <c r="D1699" s="2" t="s">
        <v>1128</v>
      </c>
    </row>
    <row r="1700" spans="1:4" ht="24.75" customHeight="1">
      <c r="A1700" s="2">
        <v>1698</v>
      </c>
      <c r="B1700" s="2" t="str">
        <f>"孙瑜笛"</f>
        <v>孙瑜笛</v>
      </c>
      <c r="C1700" s="2" t="s">
        <v>1617</v>
      </c>
      <c r="D1700" s="2" t="s">
        <v>1128</v>
      </c>
    </row>
    <row r="1701" spans="1:4" ht="24.75" customHeight="1">
      <c r="A1701" s="2">
        <v>1699</v>
      </c>
      <c r="B1701" s="2" t="str">
        <f>"柳家雪"</f>
        <v>柳家雪</v>
      </c>
      <c r="C1701" s="2" t="s">
        <v>1618</v>
      </c>
      <c r="D1701" s="2" t="s">
        <v>1128</v>
      </c>
    </row>
    <row r="1702" spans="1:4" ht="24.75" customHeight="1">
      <c r="A1702" s="2">
        <v>1700</v>
      </c>
      <c r="B1702" s="2" t="str">
        <f>"郭津伶"</f>
        <v>郭津伶</v>
      </c>
      <c r="C1702" s="2" t="s">
        <v>1619</v>
      </c>
      <c r="D1702" s="2" t="s">
        <v>1128</v>
      </c>
    </row>
    <row r="1703" spans="1:4" ht="24.75" customHeight="1">
      <c r="A1703" s="2">
        <v>1701</v>
      </c>
      <c r="B1703" s="2" t="str">
        <f>"李日辉"</f>
        <v>李日辉</v>
      </c>
      <c r="C1703" s="2" t="s">
        <v>868</v>
      </c>
      <c r="D1703" s="2" t="s">
        <v>1128</v>
      </c>
    </row>
    <row r="1704" spans="1:4" ht="24.75" customHeight="1">
      <c r="A1704" s="2">
        <v>1702</v>
      </c>
      <c r="B1704" s="2" t="str">
        <f>"梁璇"</f>
        <v>梁璇</v>
      </c>
      <c r="C1704" s="2" t="s">
        <v>1620</v>
      </c>
      <c r="D1704" s="2" t="s">
        <v>1128</v>
      </c>
    </row>
    <row r="1705" spans="1:4" ht="24.75" customHeight="1">
      <c r="A1705" s="2">
        <v>1703</v>
      </c>
      <c r="B1705" s="2" t="str">
        <f>"孙瑀欢"</f>
        <v>孙瑀欢</v>
      </c>
      <c r="C1705" s="2" t="s">
        <v>1621</v>
      </c>
      <c r="D1705" s="2" t="s">
        <v>1128</v>
      </c>
    </row>
    <row r="1706" spans="1:4" ht="24.75" customHeight="1">
      <c r="A1706" s="2">
        <v>1704</v>
      </c>
      <c r="B1706" s="2" t="str">
        <f>"王和伟"</f>
        <v>王和伟</v>
      </c>
      <c r="C1706" s="2" t="s">
        <v>1622</v>
      </c>
      <c r="D1706" s="2" t="s">
        <v>1128</v>
      </c>
    </row>
    <row r="1707" spans="1:4" ht="24.75" customHeight="1">
      <c r="A1707" s="2">
        <v>1705</v>
      </c>
      <c r="B1707" s="2" t="str">
        <f>"吴对凤"</f>
        <v>吴对凤</v>
      </c>
      <c r="C1707" s="2" t="s">
        <v>1623</v>
      </c>
      <c r="D1707" s="2" t="s">
        <v>1128</v>
      </c>
    </row>
    <row r="1708" spans="1:4" ht="24.75" customHeight="1">
      <c r="A1708" s="2">
        <v>1706</v>
      </c>
      <c r="B1708" s="2" t="str">
        <f>"郭锦华"</f>
        <v>郭锦华</v>
      </c>
      <c r="C1708" s="2" t="s">
        <v>1624</v>
      </c>
      <c r="D1708" s="2" t="s">
        <v>1128</v>
      </c>
    </row>
    <row r="1709" spans="1:4" ht="24.75" customHeight="1">
      <c r="A1709" s="2">
        <v>1707</v>
      </c>
      <c r="B1709" s="2" t="str">
        <f>"韩茜茜"</f>
        <v>韩茜茜</v>
      </c>
      <c r="C1709" s="2" t="s">
        <v>1625</v>
      </c>
      <c r="D1709" s="2" t="s">
        <v>1128</v>
      </c>
    </row>
    <row r="1710" spans="1:4" ht="24.75" customHeight="1">
      <c r="A1710" s="2">
        <v>1708</v>
      </c>
      <c r="B1710" s="2" t="str">
        <f>"孙文静"</f>
        <v>孙文静</v>
      </c>
      <c r="C1710" s="2" t="s">
        <v>1626</v>
      </c>
      <c r="D1710" s="2" t="s">
        <v>1128</v>
      </c>
    </row>
    <row r="1711" spans="1:4" ht="24.75" customHeight="1">
      <c r="A1711" s="2">
        <v>1709</v>
      </c>
      <c r="B1711" s="2" t="str">
        <f>"洪鑫"</f>
        <v>洪鑫</v>
      </c>
      <c r="C1711" s="2" t="s">
        <v>1627</v>
      </c>
      <c r="D1711" s="2" t="s">
        <v>1128</v>
      </c>
    </row>
    <row r="1712" spans="1:4" ht="24.75" customHeight="1">
      <c r="A1712" s="2">
        <v>1710</v>
      </c>
      <c r="B1712" s="2" t="str">
        <f>"邱慧妙"</f>
        <v>邱慧妙</v>
      </c>
      <c r="C1712" s="2" t="s">
        <v>1628</v>
      </c>
      <c r="D1712" s="2" t="s">
        <v>1128</v>
      </c>
    </row>
    <row r="1713" spans="1:4" ht="24.75" customHeight="1">
      <c r="A1713" s="2">
        <v>1711</v>
      </c>
      <c r="B1713" s="2" t="str">
        <f>"陈秋菊"</f>
        <v>陈秋菊</v>
      </c>
      <c r="C1713" s="2" t="s">
        <v>1629</v>
      </c>
      <c r="D1713" s="2" t="s">
        <v>1128</v>
      </c>
    </row>
    <row r="1714" spans="1:4" ht="24.75" customHeight="1">
      <c r="A1714" s="2">
        <v>1712</v>
      </c>
      <c r="B1714" s="2" t="str">
        <f>"赵静涵"</f>
        <v>赵静涵</v>
      </c>
      <c r="C1714" s="2" t="s">
        <v>1630</v>
      </c>
      <c r="D1714" s="2" t="s">
        <v>1128</v>
      </c>
    </row>
    <row r="1715" spans="1:4" ht="24.75" customHeight="1">
      <c r="A1715" s="2">
        <v>1713</v>
      </c>
      <c r="B1715" s="2" t="str">
        <f>"韦经斌"</f>
        <v>韦经斌</v>
      </c>
      <c r="C1715" s="2" t="s">
        <v>1631</v>
      </c>
      <c r="D1715" s="2" t="s">
        <v>1128</v>
      </c>
    </row>
    <row r="1716" spans="1:4" ht="24.75" customHeight="1">
      <c r="A1716" s="2">
        <v>1714</v>
      </c>
      <c r="B1716" s="2" t="str">
        <f>"符议心"</f>
        <v>符议心</v>
      </c>
      <c r="C1716" s="2" t="s">
        <v>220</v>
      </c>
      <c r="D1716" s="2" t="s">
        <v>1128</v>
      </c>
    </row>
    <row r="1717" spans="1:4" ht="24.75" customHeight="1">
      <c r="A1717" s="2">
        <v>1715</v>
      </c>
      <c r="B1717" s="2" t="str">
        <f>"张浩文"</f>
        <v>张浩文</v>
      </c>
      <c r="C1717" s="2" t="s">
        <v>1632</v>
      </c>
      <c r="D1717" s="2" t="s">
        <v>1128</v>
      </c>
    </row>
    <row r="1718" spans="1:4" ht="24.75" customHeight="1">
      <c r="A1718" s="2">
        <v>1716</v>
      </c>
      <c r="B1718" s="2" t="str">
        <f>"叶秀江"</f>
        <v>叶秀江</v>
      </c>
      <c r="C1718" s="2" t="s">
        <v>1633</v>
      </c>
      <c r="D1718" s="2" t="s">
        <v>1128</v>
      </c>
    </row>
    <row r="1719" spans="1:4" ht="24.75" customHeight="1">
      <c r="A1719" s="2">
        <v>1717</v>
      </c>
      <c r="B1719" s="2" t="str">
        <f>"曾维成"</f>
        <v>曾维成</v>
      </c>
      <c r="C1719" s="2" t="s">
        <v>71</v>
      </c>
      <c r="D1719" s="2" t="s">
        <v>1128</v>
      </c>
    </row>
    <row r="1720" spans="1:4" ht="24.75" customHeight="1">
      <c r="A1720" s="2">
        <v>1718</v>
      </c>
      <c r="B1720" s="2" t="str">
        <f>"马志宏"</f>
        <v>马志宏</v>
      </c>
      <c r="C1720" s="2" t="s">
        <v>1634</v>
      </c>
      <c r="D1720" s="2" t="s">
        <v>1128</v>
      </c>
    </row>
    <row r="1721" spans="1:4" ht="24.75" customHeight="1">
      <c r="A1721" s="2">
        <v>1719</v>
      </c>
      <c r="B1721" s="2" t="str">
        <f>"卜阳阳"</f>
        <v>卜阳阳</v>
      </c>
      <c r="C1721" s="2" t="s">
        <v>1635</v>
      </c>
      <c r="D1721" s="2" t="s">
        <v>1128</v>
      </c>
    </row>
    <row r="1722" spans="1:4" ht="24.75" customHeight="1">
      <c r="A1722" s="2">
        <v>1720</v>
      </c>
      <c r="B1722" s="2" t="str">
        <f>"王珺霆"</f>
        <v>王珺霆</v>
      </c>
      <c r="C1722" s="2" t="s">
        <v>1636</v>
      </c>
      <c r="D1722" s="2" t="s">
        <v>1128</v>
      </c>
    </row>
    <row r="1723" spans="1:4" ht="24.75" customHeight="1">
      <c r="A1723" s="2">
        <v>1721</v>
      </c>
      <c r="B1723" s="2" t="str">
        <f>"邓莹莹"</f>
        <v>邓莹莹</v>
      </c>
      <c r="C1723" s="2" t="s">
        <v>1637</v>
      </c>
      <c r="D1723" s="2" t="s">
        <v>1128</v>
      </c>
    </row>
    <row r="1724" spans="1:4" ht="24.75" customHeight="1">
      <c r="A1724" s="2">
        <v>1722</v>
      </c>
      <c r="B1724" s="2" t="str">
        <f>"葛粤湘"</f>
        <v>葛粤湘</v>
      </c>
      <c r="C1724" s="2" t="s">
        <v>1638</v>
      </c>
      <c r="D1724" s="2" t="s">
        <v>1128</v>
      </c>
    </row>
    <row r="1725" spans="1:4" ht="24.75" customHeight="1">
      <c r="A1725" s="2">
        <v>1723</v>
      </c>
      <c r="B1725" s="2" t="str">
        <f>"何琪"</f>
        <v>何琪</v>
      </c>
      <c r="C1725" s="2" t="s">
        <v>1639</v>
      </c>
      <c r="D1725" s="2" t="s">
        <v>1128</v>
      </c>
    </row>
    <row r="1726" spans="1:4" ht="24.75" customHeight="1">
      <c r="A1726" s="2">
        <v>1724</v>
      </c>
      <c r="B1726" s="2" t="str">
        <f>"麦芬芬"</f>
        <v>麦芬芬</v>
      </c>
      <c r="C1726" s="2" t="s">
        <v>1640</v>
      </c>
      <c r="D1726" s="2" t="s">
        <v>1128</v>
      </c>
    </row>
    <row r="1727" spans="1:4" ht="24.75" customHeight="1">
      <c r="A1727" s="2">
        <v>1725</v>
      </c>
      <c r="B1727" s="2" t="str">
        <f>"杨慧敏"</f>
        <v>杨慧敏</v>
      </c>
      <c r="C1727" s="2" t="s">
        <v>1641</v>
      </c>
      <c r="D1727" s="2" t="s">
        <v>1128</v>
      </c>
    </row>
    <row r="1728" spans="1:4" ht="24.75" customHeight="1">
      <c r="A1728" s="2">
        <v>1726</v>
      </c>
      <c r="B1728" s="2" t="str">
        <f>"陈主洋"</f>
        <v>陈主洋</v>
      </c>
      <c r="C1728" s="2" t="s">
        <v>1642</v>
      </c>
      <c r="D1728" s="2" t="s">
        <v>1128</v>
      </c>
    </row>
    <row r="1729" spans="1:4" ht="24.75" customHeight="1">
      <c r="A1729" s="2">
        <v>1727</v>
      </c>
      <c r="B1729" s="2" t="str">
        <f>"黄平"</f>
        <v>黄平</v>
      </c>
      <c r="C1729" s="2" t="s">
        <v>1643</v>
      </c>
      <c r="D1729" s="2" t="s">
        <v>1128</v>
      </c>
    </row>
    <row r="1730" spans="1:4" ht="24.75" customHeight="1">
      <c r="A1730" s="2">
        <v>1728</v>
      </c>
      <c r="B1730" s="2" t="str">
        <f>"羊声扬"</f>
        <v>羊声扬</v>
      </c>
      <c r="C1730" s="2" t="s">
        <v>1644</v>
      </c>
      <c r="D1730" s="2" t="s">
        <v>1128</v>
      </c>
    </row>
    <row r="1731" spans="1:4" ht="24.75" customHeight="1">
      <c r="A1731" s="2">
        <v>1729</v>
      </c>
      <c r="B1731" s="2" t="str">
        <f>"符晨荟"</f>
        <v>符晨荟</v>
      </c>
      <c r="C1731" s="2" t="s">
        <v>1645</v>
      </c>
      <c r="D1731" s="2" t="s">
        <v>1128</v>
      </c>
    </row>
    <row r="1732" spans="1:4" ht="24.75" customHeight="1">
      <c r="A1732" s="2">
        <v>1730</v>
      </c>
      <c r="B1732" s="2" t="str">
        <f>"张楠"</f>
        <v>张楠</v>
      </c>
      <c r="C1732" s="2" t="s">
        <v>1646</v>
      </c>
      <c r="D1732" s="2" t="s">
        <v>1128</v>
      </c>
    </row>
    <row r="1733" spans="1:4" ht="24.75" customHeight="1">
      <c r="A1733" s="2">
        <v>1731</v>
      </c>
      <c r="B1733" s="2" t="str">
        <f>"谭悦"</f>
        <v>谭悦</v>
      </c>
      <c r="C1733" s="2" t="s">
        <v>1647</v>
      </c>
      <c r="D1733" s="2" t="s">
        <v>1128</v>
      </c>
    </row>
    <row r="1734" spans="1:4" ht="24.75" customHeight="1">
      <c r="A1734" s="2">
        <v>1732</v>
      </c>
      <c r="B1734" s="2" t="str">
        <f>"李雪原"</f>
        <v>李雪原</v>
      </c>
      <c r="C1734" s="2" t="s">
        <v>1648</v>
      </c>
      <c r="D1734" s="2" t="s">
        <v>1128</v>
      </c>
    </row>
    <row r="1735" spans="1:4" ht="24.75" customHeight="1">
      <c r="A1735" s="2">
        <v>1733</v>
      </c>
      <c r="B1735" s="2" t="str">
        <f>"阮明娇"</f>
        <v>阮明娇</v>
      </c>
      <c r="C1735" s="2" t="s">
        <v>1649</v>
      </c>
      <c r="D1735" s="2" t="s">
        <v>1128</v>
      </c>
    </row>
    <row r="1736" spans="1:4" ht="24.75" customHeight="1">
      <c r="A1736" s="2">
        <v>1734</v>
      </c>
      <c r="B1736" s="2" t="str">
        <f>"商小丽"</f>
        <v>商小丽</v>
      </c>
      <c r="C1736" s="2" t="s">
        <v>1650</v>
      </c>
      <c r="D1736" s="2" t="s">
        <v>1128</v>
      </c>
    </row>
    <row r="1737" spans="1:4" ht="24.75" customHeight="1">
      <c r="A1737" s="2">
        <v>1735</v>
      </c>
      <c r="B1737" s="2" t="str">
        <f>"陈丽羽"</f>
        <v>陈丽羽</v>
      </c>
      <c r="C1737" s="2" t="s">
        <v>1651</v>
      </c>
      <c r="D1737" s="2" t="s">
        <v>1128</v>
      </c>
    </row>
    <row r="1738" spans="1:4" ht="24.75" customHeight="1">
      <c r="A1738" s="2">
        <v>1736</v>
      </c>
      <c r="B1738" s="2" t="str">
        <f>"王江"</f>
        <v>王江</v>
      </c>
      <c r="C1738" s="2" t="s">
        <v>1652</v>
      </c>
      <c r="D1738" s="2" t="s">
        <v>1128</v>
      </c>
    </row>
    <row r="1739" spans="1:4" ht="24.75" customHeight="1">
      <c r="A1739" s="2">
        <v>1737</v>
      </c>
      <c r="B1739" s="2" t="str">
        <f>"罗明没"</f>
        <v>罗明没</v>
      </c>
      <c r="C1739" s="2" t="s">
        <v>1653</v>
      </c>
      <c r="D1739" s="2" t="s">
        <v>1128</v>
      </c>
    </row>
    <row r="1740" spans="1:4" ht="24.75" customHeight="1">
      <c r="A1740" s="2">
        <v>1738</v>
      </c>
      <c r="B1740" s="2" t="str">
        <f>"韩云娴"</f>
        <v>韩云娴</v>
      </c>
      <c r="C1740" s="2" t="s">
        <v>1654</v>
      </c>
      <c r="D1740" s="2" t="s">
        <v>1128</v>
      </c>
    </row>
    <row r="1741" spans="1:4" ht="24.75" customHeight="1">
      <c r="A1741" s="2">
        <v>1739</v>
      </c>
      <c r="B1741" s="2" t="str">
        <f>"符史韬"</f>
        <v>符史韬</v>
      </c>
      <c r="C1741" s="2" t="s">
        <v>1655</v>
      </c>
      <c r="D1741" s="2" t="s">
        <v>1128</v>
      </c>
    </row>
    <row r="1742" spans="1:4" ht="24.75" customHeight="1">
      <c r="A1742" s="2">
        <v>1740</v>
      </c>
      <c r="B1742" s="2" t="str">
        <f>"杨婉宜"</f>
        <v>杨婉宜</v>
      </c>
      <c r="C1742" s="2" t="s">
        <v>1656</v>
      </c>
      <c r="D1742" s="2" t="s">
        <v>1128</v>
      </c>
    </row>
    <row r="1743" spans="1:4" ht="24.75" customHeight="1">
      <c r="A1743" s="2">
        <v>1741</v>
      </c>
      <c r="B1743" s="2" t="str">
        <f>"吴丽金"</f>
        <v>吴丽金</v>
      </c>
      <c r="C1743" s="2" t="s">
        <v>1657</v>
      </c>
      <c r="D1743" s="2" t="s">
        <v>1128</v>
      </c>
    </row>
    <row r="1744" spans="1:4" ht="24.75" customHeight="1">
      <c r="A1744" s="2">
        <v>1742</v>
      </c>
      <c r="B1744" s="2" t="str">
        <f>"王亚茹"</f>
        <v>王亚茹</v>
      </c>
      <c r="C1744" s="2" t="s">
        <v>1658</v>
      </c>
      <c r="D1744" s="2" t="s">
        <v>1128</v>
      </c>
    </row>
    <row r="1745" spans="1:4" ht="24.75" customHeight="1">
      <c r="A1745" s="2">
        <v>1743</v>
      </c>
      <c r="B1745" s="2" t="str">
        <f>"邓政源"</f>
        <v>邓政源</v>
      </c>
      <c r="C1745" s="2" t="s">
        <v>1659</v>
      </c>
      <c r="D1745" s="2" t="s">
        <v>1128</v>
      </c>
    </row>
    <row r="1746" spans="1:4" ht="24.75" customHeight="1">
      <c r="A1746" s="2">
        <v>1744</v>
      </c>
      <c r="B1746" s="2" t="str">
        <f>"韦泽涛"</f>
        <v>韦泽涛</v>
      </c>
      <c r="C1746" s="2" t="s">
        <v>1660</v>
      </c>
      <c r="D1746" s="2" t="s">
        <v>1128</v>
      </c>
    </row>
    <row r="1747" spans="1:4" ht="24.75" customHeight="1">
      <c r="A1747" s="2">
        <v>1745</v>
      </c>
      <c r="B1747" s="2" t="str">
        <f>"符坚鹏"</f>
        <v>符坚鹏</v>
      </c>
      <c r="C1747" s="2" t="s">
        <v>1661</v>
      </c>
      <c r="D1747" s="2" t="s">
        <v>1128</v>
      </c>
    </row>
    <row r="1748" spans="1:4" ht="24.75" customHeight="1">
      <c r="A1748" s="2">
        <v>1746</v>
      </c>
      <c r="B1748" s="2" t="str">
        <f>"陈蔓丽"</f>
        <v>陈蔓丽</v>
      </c>
      <c r="C1748" s="2" t="s">
        <v>1662</v>
      </c>
      <c r="D1748" s="2" t="s">
        <v>1128</v>
      </c>
    </row>
    <row r="1749" spans="1:4" ht="24.75" customHeight="1">
      <c r="A1749" s="2">
        <v>1747</v>
      </c>
      <c r="B1749" s="2" t="str">
        <f>"方寅"</f>
        <v>方寅</v>
      </c>
      <c r="C1749" s="2" t="s">
        <v>1663</v>
      </c>
      <c r="D1749" s="2" t="s">
        <v>1128</v>
      </c>
    </row>
    <row r="1750" spans="1:4" ht="24.75" customHeight="1">
      <c r="A1750" s="2">
        <v>1748</v>
      </c>
      <c r="B1750" s="2" t="str">
        <f>"邱相儒"</f>
        <v>邱相儒</v>
      </c>
      <c r="C1750" s="2" t="s">
        <v>1664</v>
      </c>
      <c r="D1750" s="2" t="s">
        <v>1128</v>
      </c>
    </row>
    <row r="1751" spans="1:4" ht="24.75" customHeight="1">
      <c r="A1751" s="2">
        <v>1749</v>
      </c>
      <c r="B1751" s="2" t="str">
        <f>"羊萍"</f>
        <v>羊萍</v>
      </c>
      <c r="C1751" s="2" t="s">
        <v>1102</v>
      </c>
      <c r="D1751" s="2" t="s">
        <v>1128</v>
      </c>
    </row>
    <row r="1752" spans="1:4" ht="24.75" customHeight="1">
      <c r="A1752" s="2">
        <v>1750</v>
      </c>
      <c r="B1752" s="2" t="str">
        <f>"陈思慧"</f>
        <v>陈思慧</v>
      </c>
      <c r="C1752" s="2" t="s">
        <v>1665</v>
      </c>
      <c r="D1752" s="2" t="s">
        <v>1128</v>
      </c>
    </row>
    <row r="1753" spans="1:4" ht="24.75" customHeight="1">
      <c r="A1753" s="2">
        <v>1751</v>
      </c>
      <c r="B1753" s="2" t="str">
        <f>"叶扬成"</f>
        <v>叶扬成</v>
      </c>
      <c r="C1753" s="2" t="s">
        <v>1666</v>
      </c>
      <c r="D1753" s="2" t="s">
        <v>1128</v>
      </c>
    </row>
    <row r="1754" spans="1:4" ht="24.75" customHeight="1">
      <c r="A1754" s="2">
        <v>1752</v>
      </c>
      <c r="B1754" s="2" t="str">
        <f>"孙有波"</f>
        <v>孙有波</v>
      </c>
      <c r="C1754" s="2" t="s">
        <v>1667</v>
      </c>
      <c r="D1754" s="2" t="s">
        <v>1128</v>
      </c>
    </row>
    <row r="1755" spans="1:4" ht="24.75" customHeight="1">
      <c r="A1755" s="2">
        <v>1753</v>
      </c>
      <c r="B1755" s="2" t="str">
        <f>"薛彩虹"</f>
        <v>薛彩虹</v>
      </c>
      <c r="C1755" s="2" t="s">
        <v>1668</v>
      </c>
      <c r="D1755" s="2" t="s">
        <v>1128</v>
      </c>
    </row>
    <row r="1756" spans="1:4" ht="24.75" customHeight="1">
      <c r="A1756" s="2">
        <v>1754</v>
      </c>
      <c r="B1756" s="2" t="str">
        <f>"陈香"</f>
        <v>陈香</v>
      </c>
      <c r="C1756" s="2" t="s">
        <v>1669</v>
      </c>
      <c r="D1756" s="2" t="s">
        <v>1128</v>
      </c>
    </row>
    <row r="1757" spans="1:4" ht="24.75" customHeight="1">
      <c r="A1757" s="2">
        <v>1755</v>
      </c>
      <c r="B1757" s="2" t="str">
        <f>"文昌钰"</f>
        <v>文昌钰</v>
      </c>
      <c r="C1757" s="2" t="s">
        <v>1670</v>
      </c>
      <c r="D1757" s="2" t="s">
        <v>1128</v>
      </c>
    </row>
    <row r="1758" spans="1:4" ht="24.75" customHeight="1">
      <c r="A1758" s="2">
        <v>1756</v>
      </c>
      <c r="B1758" s="2" t="str">
        <f>"秦海妙"</f>
        <v>秦海妙</v>
      </c>
      <c r="C1758" s="2" t="s">
        <v>1671</v>
      </c>
      <c r="D1758" s="2" t="s">
        <v>1128</v>
      </c>
    </row>
    <row r="1759" spans="1:4" ht="24.75" customHeight="1">
      <c r="A1759" s="2">
        <v>1757</v>
      </c>
      <c r="B1759" s="2" t="str">
        <f>"刘沛珮"</f>
        <v>刘沛珮</v>
      </c>
      <c r="C1759" s="2" t="s">
        <v>1672</v>
      </c>
      <c r="D1759" s="2" t="s">
        <v>1128</v>
      </c>
    </row>
    <row r="1760" spans="1:4" ht="24.75" customHeight="1">
      <c r="A1760" s="2">
        <v>1758</v>
      </c>
      <c r="B1760" s="2" t="str">
        <f>"曾文园"</f>
        <v>曾文园</v>
      </c>
      <c r="C1760" s="2" t="s">
        <v>1673</v>
      </c>
      <c r="D1760" s="2" t="s">
        <v>1128</v>
      </c>
    </row>
    <row r="1761" spans="1:4" ht="24.75" customHeight="1">
      <c r="A1761" s="2">
        <v>1759</v>
      </c>
      <c r="B1761" s="2" t="str">
        <f>"许佳佳"</f>
        <v>许佳佳</v>
      </c>
      <c r="C1761" s="2" t="s">
        <v>1674</v>
      </c>
      <c r="D1761" s="2" t="s">
        <v>1128</v>
      </c>
    </row>
    <row r="1762" spans="1:4" ht="24.75" customHeight="1">
      <c r="A1762" s="2">
        <v>1760</v>
      </c>
      <c r="B1762" s="2" t="str">
        <f>"刘博鹏"</f>
        <v>刘博鹏</v>
      </c>
      <c r="C1762" s="2" t="s">
        <v>1675</v>
      </c>
      <c r="D1762" s="2" t="s">
        <v>1128</v>
      </c>
    </row>
    <row r="1763" spans="1:4" ht="24.75" customHeight="1">
      <c r="A1763" s="2">
        <v>1761</v>
      </c>
      <c r="B1763" s="2" t="str">
        <f>"储鲁英"</f>
        <v>储鲁英</v>
      </c>
      <c r="C1763" s="2" t="s">
        <v>1676</v>
      </c>
      <c r="D1763" s="2" t="s">
        <v>1128</v>
      </c>
    </row>
    <row r="1764" spans="1:4" ht="24.75" customHeight="1">
      <c r="A1764" s="2">
        <v>1762</v>
      </c>
      <c r="B1764" s="2" t="str">
        <f>"冯丹丹"</f>
        <v>冯丹丹</v>
      </c>
      <c r="C1764" s="2" t="s">
        <v>1677</v>
      </c>
      <c r="D1764" s="2" t="s">
        <v>1128</v>
      </c>
    </row>
    <row r="1765" spans="1:4" ht="24.75" customHeight="1">
      <c r="A1765" s="2">
        <v>1763</v>
      </c>
      <c r="B1765" s="2" t="str">
        <f>"王雪妮"</f>
        <v>王雪妮</v>
      </c>
      <c r="C1765" s="2" t="s">
        <v>1678</v>
      </c>
      <c r="D1765" s="2" t="s">
        <v>1128</v>
      </c>
    </row>
    <row r="1766" spans="1:4" ht="24.75" customHeight="1">
      <c r="A1766" s="2">
        <v>1764</v>
      </c>
      <c r="B1766" s="2" t="str">
        <f>"温婷婷"</f>
        <v>温婷婷</v>
      </c>
      <c r="C1766" s="2" t="s">
        <v>1679</v>
      </c>
      <c r="D1766" s="2" t="s">
        <v>1128</v>
      </c>
    </row>
    <row r="1767" spans="1:4" ht="24.75" customHeight="1">
      <c r="A1767" s="2">
        <v>1765</v>
      </c>
      <c r="B1767" s="2" t="str">
        <f>"李懿"</f>
        <v>李懿</v>
      </c>
      <c r="C1767" s="2" t="s">
        <v>1680</v>
      </c>
      <c r="D1767" s="2" t="s">
        <v>1128</v>
      </c>
    </row>
    <row r="1768" spans="1:4" ht="24.75" customHeight="1">
      <c r="A1768" s="2">
        <v>1766</v>
      </c>
      <c r="B1768" s="2" t="str">
        <f>"张鼎乾"</f>
        <v>张鼎乾</v>
      </c>
      <c r="C1768" s="2" t="s">
        <v>1681</v>
      </c>
      <c r="D1768" s="2" t="s">
        <v>1128</v>
      </c>
    </row>
    <row r="1769" spans="1:4" ht="24.75" customHeight="1">
      <c r="A1769" s="2">
        <v>1767</v>
      </c>
      <c r="B1769" s="2" t="str">
        <f>"李蒙"</f>
        <v>李蒙</v>
      </c>
      <c r="C1769" s="2" t="s">
        <v>1682</v>
      </c>
      <c r="D1769" s="2" t="s">
        <v>1128</v>
      </c>
    </row>
    <row r="1770" spans="1:4" ht="24.75" customHeight="1">
      <c r="A1770" s="2">
        <v>1768</v>
      </c>
      <c r="B1770" s="2" t="str">
        <f>"张欣欣"</f>
        <v>张欣欣</v>
      </c>
      <c r="C1770" s="2" t="s">
        <v>1144</v>
      </c>
      <c r="D1770" s="2" t="s">
        <v>1128</v>
      </c>
    </row>
    <row r="1771" spans="1:4" ht="24.75" customHeight="1">
      <c r="A1771" s="2">
        <v>1769</v>
      </c>
      <c r="B1771" s="2" t="str">
        <f>"凌增钰"</f>
        <v>凌增钰</v>
      </c>
      <c r="C1771" s="2" t="s">
        <v>1683</v>
      </c>
      <c r="D1771" s="2" t="s">
        <v>1128</v>
      </c>
    </row>
    <row r="1772" spans="1:4" ht="24.75" customHeight="1">
      <c r="A1772" s="2">
        <v>1770</v>
      </c>
      <c r="B1772" s="2" t="str">
        <f>"符国豪"</f>
        <v>符国豪</v>
      </c>
      <c r="C1772" s="2" t="s">
        <v>1684</v>
      </c>
      <c r="D1772" s="2" t="s">
        <v>1128</v>
      </c>
    </row>
    <row r="1773" spans="1:4" ht="24.75" customHeight="1">
      <c r="A1773" s="2">
        <v>1771</v>
      </c>
      <c r="B1773" s="2" t="str">
        <f>"谭莎莎"</f>
        <v>谭莎莎</v>
      </c>
      <c r="C1773" s="2" t="s">
        <v>1685</v>
      </c>
      <c r="D1773" s="2" t="s">
        <v>1128</v>
      </c>
    </row>
    <row r="1774" spans="1:4" ht="24.75" customHeight="1">
      <c r="A1774" s="2">
        <v>1772</v>
      </c>
      <c r="B1774" s="2" t="str">
        <f>"代宇航"</f>
        <v>代宇航</v>
      </c>
      <c r="C1774" s="2" t="s">
        <v>1686</v>
      </c>
      <c r="D1774" s="2" t="s">
        <v>1128</v>
      </c>
    </row>
    <row r="1775" spans="1:4" ht="24.75" customHeight="1">
      <c r="A1775" s="2">
        <v>1773</v>
      </c>
      <c r="B1775" s="2" t="str">
        <f>"吴世威"</f>
        <v>吴世威</v>
      </c>
      <c r="C1775" s="2" t="s">
        <v>1687</v>
      </c>
      <c r="D1775" s="2" t="s">
        <v>1128</v>
      </c>
    </row>
    <row r="1776" spans="1:4" ht="24.75" customHeight="1">
      <c r="A1776" s="2">
        <v>1774</v>
      </c>
      <c r="B1776" s="2" t="str">
        <f>"石昭昭"</f>
        <v>石昭昭</v>
      </c>
      <c r="C1776" s="2" t="s">
        <v>1688</v>
      </c>
      <c r="D1776" s="2" t="s">
        <v>1128</v>
      </c>
    </row>
    <row r="1777" spans="1:4" ht="24.75" customHeight="1">
      <c r="A1777" s="2">
        <v>1775</v>
      </c>
      <c r="B1777" s="2" t="str">
        <f>"刘芳芳"</f>
        <v>刘芳芳</v>
      </c>
      <c r="C1777" s="2" t="s">
        <v>1689</v>
      </c>
      <c r="D1777" s="2" t="s">
        <v>1128</v>
      </c>
    </row>
    <row r="1778" spans="1:4" ht="24.75" customHeight="1">
      <c r="A1778" s="2">
        <v>1776</v>
      </c>
      <c r="B1778" s="2" t="str">
        <f>"韩芬"</f>
        <v>韩芬</v>
      </c>
      <c r="C1778" s="2" t="s">
        <v>1690</v>
      </c>
      <c r="D1778" s="2" t="s">
        <v>1128</v>
      </c>
    </row>
    <row r="1779" spans="1:4" ht="24.75" customHeight="1">
      <c r="A1779" s="2">
        <v>1777</v>
      </c>
      <c r="B1779" s="2" t="str">
        <f>"陈换变"</f>
        <v>陈换变</v>
      </c>
      <c r="C1779" s="2" t="s">
        <v>1691</v>
      </c>
      <c r="D1779" s="2" t="s">
        <v>1128</v>
      </c>
    </row>
    <row r="1780" spans="1:4" ht="24.75" customHeight="1">
      <c r="A1780" s="2">
        <v>1778</v>
      </c>
      <c r="B1780" s="2" t="str">
        <f>"黄梦"</f>
        <v>黄梦</v>
      </c>
      <c r="C1780" s="2" t="s">
        <v>1692</v>
      </c>
      <c r="D1780" s="2" t="s">
        <v>1128</v>
      </c>
    </row>
    <row r="1781" spans="1:4" ht="24.75" customHeight="1">
      <c r="A1781" s="2">
        <v>1779</v>
      </c>
      <c r="B1781" s="2" t="str">
        <f>"李杨倩"</f>
        <v>李杨倩</v>
      </c>
      <c r="C1781" s="2" t="s">
        <v>1693</v>
      </c>
      <c r="D1781" s="2" t="s">
        <v>1128</v>
      </c>
    </row>
    <row r="1782" spans="1:4" ht="24.75" customHeight="1">
      <c r="A1782" s="2">
        <v>1780</v>
      </c>
      <c r="B1782" s="2" t="str">
        <f>"周春柳"</f>
        <v>周春柳</v>
      </c>
      <c r="C1782" s="2" t="s">
        <v>1694</v>
      </c>
      <c r="D1782" s="2" t="s">
        <v>1128</v>
      </c>
    </row>
    <row r="1783" spans="1:4" ht="24.75" customHeight="1">
      <c r="A1783" s="2">
        <v>1781</v>
      </c>
      <c r="B1783" s="2" t="str">
        <f>"吴毓斌"</f>
        <v>吴毓斌</v>
      </c>
      <c r="C1783" s="2" t="s">
        <v>1695</v>
      </c>
      <c r="D1783" s="2" t="s">
        <v>1128</v>
      </c>
    </row>
    <row r="1784" spans="1:4" ht="24.75" customHeight="1">
      <c r="A1784" s="2">
        <v>1782</v>
      </c>
      <c r="B1784" s="2" t="str">
        <f>"谢嘉伟"</f>
        <v>谢嘉伟</v>
      </c>
      <c r="C1784" s="2" t="s">
        <v>1696</v>
      </c>
      <c r="D1784" s="2" t="s">
        <v>1128</v>
      </c>
    </row>
    <row r="1785" spans="1:4" ht="24.75" customHeight="1">
      <c r="A1785" s="2">
        <v>1783</v>
      </c>
      <c r="B1785" s="2" t="str">
        <f>"曾乙刚"</f>
        <v>曾乙刚</v>
      </c>
      <c r="C1785" s="2" t="s">
        <v>1697</v>
      </c>
      <c r="D1785" s="2" t="s">
        <v>1128</v>
      </c>
    </row>
    <row r="1786" spans="1:4" ht="24.75" customHeight="1">
      <c r="A1786" s="2">
        <v>1784</v>
      </c>
      <c r="B1786" s="2" t="str">
        <f>"张玲艳"</f>
        <v>张玲艳</v>
      </c>
      <c r="C1786" s="2" t="s">
        <v>1698</v>
      </c>
      <c r="D1786" s="2" t="s">
        <v>1128</v>
      </c>
    </row>
    <row r="1787" spans="1:4" ht="24.75" customHeight="1">
      <c r="A1787" s="2">
        <v>1785</v>
      </c>
      <c r="B1787" s="2" t="str">
        <f>"王哲"</f>
        <v>王哲</v>
      </c>
      <c r="C1787" s="2" t="s">
        <v>1699</v>
      </c>
      <c r="D1787" s="2" t="s">
        <v>1128</v>
      </c>
    </row>
    <row r="1788" spans="1:4" ht="24.75" customHeight="1">
      <c r="A1788" s="2">
        <v>1786</v>
      </c>
      <c r="B1788" s="2" t="str">
        <f>"忽月玲"</f>
        <v>忽月玲</v>
      </c>
      <c r="C1788" s="2" t="s">
        <v>1700</v>
      </c>
      <c r="D1788" s="2" t="s">
        <v>1128</v>
      </c>
    </row>
    <row r="1789" spans="1:4" ht="24.75" customHeight="1">
      <c r="A1789" s="2">
        <v>1787</v>
      </c>
      <c r="B1789" s="2" t="str">
        <f>"梁茹"</f>
        <v>梁茹</v>
      </c>
      <c r="C1789" s="2" t="s">
        <v>1701</v>
      </c>
      <c r="D1789" s="2" t="s">
        <v>1128</v>
      </c>
    </row>
    <row r="1790" spans="1:4" ht="24.75" customHeight="1">
      <c r="A1790" s="2">
        <v>1788</v>
      </c>
      <c r="B1790" s="2" t="str">
        <f>"欧开帆"</f>
        <v>欧开帆</v>
      </c>
      <c r="C1790" s="2" t="s">
        <v>539</v>
      </c>
      <c r="D1790" s="2" t="s">
        <v>1128</v>
      </c>
    </row>
    <row r="1791" spans="1:4" ht="24.75" customHeight="1">
      <c r="A1791" s="2">
        <v>1789</v>
      </c>
      <c r="B1791" s="2" t="str">
        <f>"莫仕炜"</f>
        <v>莫仕炜</v>
      </c>
      <c r="C1791" s="2" t="s">
        <v>1702</v>
      </c>
      <c r="D1791" s="2" t="s">
        <v>1128</v>
      </c>
    </row>
    <row r="1792" spans="1:4" ht="24.75" customHeight="1">
      <c r="A1792" s="2">
        <v>1790</v>
      </c>
      <c r="B1792" s="2" t="str">
        <f>"苏宇跞"</f>
        <v>苏宇跞</v>
      </c>
      <c r="C1792" s="2" t="s">
        <v>591</v>
      </c>
      <c r="D1792" s="2" t="s">
        <v>1128</v>
      </c>
    </row>
    <row r="1793" spans="1:4" ht="24.75" customHeight="1">
      <c r="A1793" s="2">
        <v>1791</v>
      </c>
      <c r="B1793" s="2" t="str">
        <f>"王咪"</f>
        <v>王咪</v>
      </c>
      <c r="C1793" s="2" t="s">
        <v>1703</v>
      </c>
      <c r="D1793" s="2" t="s">
        <v>1128</v>
      </c>
    </row>
    <row r="1794" spans="1:4" ht="24.75" customHeight="1">
      <c r="A1794" s="2">
        <v>1792</v>
      </c>
      <c r="B1794" s="2" t="str">
        <f>"王雨欣"</f>
        <v>王雨欣</v>
      </c>
      <c r="C1794" s="2" t="s">
        <v>1704</v>
      </c>
      <c r="D1794" s="2" t="s">
        <v>1128</v>
      </c>
    </row>
    <row r="1795" spans="1:4" ht="24.75" customHeight="1">
      <c r="A1795" s="2">
        <v>1793</v>
      </c>
      <c r="B1795" s="2" t="str">
        <f>"邢雅韵"</f>
        <v>邢雅韵</v>
      </c>
      <c r="C1795" s="2" t="s">
        <v>1705</v>
      </c>
      <c r="D1795" s="2" t="s">
        <v>1128</v>
      </c>
    </row>
    <row r="1796" spans="1:4" ht="24.75" customHeight="1">
      <c r="A1796" s="2">
        <v>1794</v>
      </c>
      <c r="B1796" s="2" t="str">
        <f>"钟秋霞"</f>
        <v>钟秋霞</v>
      </c>
      <c r="C1796" s="2" t="s">
        <v>1706</v>
      </c>
      <c r="D1796" s="2" t="s">
        <v>1128</v>
      </c>
    </row>
    <row r="1797" spans="1:4" ht="24.75" customHeight="1">
      <c r="A1797" s="2">
        <v>1795</v>
      </c>
      <c r="B1797" s="2" t="str">
        <f>"刘枫"</f>
        <v>刘枫</v>
      </c>
      <c r="C1797" s="2" t="s">
        <v>1707</v>
      </c>
      <c r="D1797" s="2" t="s">
        <v>1128</v>
      </c>
    </row>
    <row r="1798" spans="1:4" ht="24.75" customHeight="1">
      <c r="A1798" s="2">
        <v>1796</v>
      </c>
      <c r="B1798" s="2" t="str">
        <f>"吴亭"</f>
        <v>吴亭</v>
      </c>
      <c r="C1798" s="2" t="s">
        <v>1708</v>
      </c>
      <c r="D1798" s="2" t="s">
        <v>1128</v>
      </c>
    </row>
    <row r="1799" spans="1:4" ht="24.75" customHeight="1">
      <c r="A1799" s="2">
        <v>1797</v>
      </c>
      <c r="B1799" s="2" t="str">
        <f>"马若楠"</f>
        <v>马若楠</v>
      </c>
      <c r="C1799" s="2" t="s">
        <v>1709</v>
      </c>
      <c r="D1799" s="2" t="s">
        <v>1128</v>
      </c>
    </row>
    <row r="1800" spans="1:4" ht="24.75" customHeight="1">
      <c r="A1800" s="2">
        <v>1798</v>
      </c>
      <c r="B1800" s="2" t="str">
        <f>"潘怡彤"</f>
        <v>潘怡彤</v>
      </c>
      <c r="C1800" s="2" t="s">
        <v>1710</v>
      </c>
      <c r="D1800" s="2" t="s">
        <v>1128</v>
      </c>
    </row>
    <row r="1801" spans="1:4" ht="24.75" customHeight="1">
      <c r="A1801" s="2">
        <v>1799</v>
      </c>
      <c r="B1801" s="2" t="str">
        <f>"许琳媛"</f>
        <v>许琳媛</v>
      </c>
      <c r="C1801" s="2" t="s">
        <v>1711</v>
      </c>
      <c r="D1801" s="2" t="s">
        <v>1128</v>
      </c>
    </row>
    <row r="1802" spans="1:4" ht="24.75" customHeight="1">
      <c r="A1802" s="2">
        <v>1800</v>
      </c>
      <c r="B1802" s="2" t="str">
        <f>"符策城"</f>
        <v>符策城</v>
      </c>
      <c r="C1802" s="2" t="s">
        <v>1712</v>
      </c>
      <c r="D1802" s="2" t="s">
        <v>1128</v>
      </c>
    </row>
    <row r="1803" spans="1:4" ht="24.75" customHeight="1">
      <c r="A1803" s="2">
        <v>1801</v>
      </c>
      <c r="B1803" s="2" t="str">
        <f>"罗程悦"</f>
        <v>罗程悦</v>
      </c>
      <c r="C1803" s="2" t="s">
        <v>1713</v>
      </c>
      <c r="D1803" s="2" t="s">
        <v>1128</v>
      </c>
    </row>
    <row r="1804" spans="1:4" ht="24.75" customHeight="1">
      <c r="A1804" s="2">
        <v>1802</v>
      </c>
      <c r="B1804" s="2" t="str">
        <f>"赵迎竹"</f>
        <v>赵迎竹</v>
      </c>
      <c r="C1804" s="2" t="s">
        <v>1714</v>
      </c>
      <c r="D1804" s="2" t="s">
        <v>1128</v>
      </c>
    </row>
    <row r="1805" spans="1:4" ht="24.75" customHeight="1">
      <c r="A1805" s="2">
        <v>1803</v>
      </c>
      <c r="B1805" s="2" t="str">
        <f>"吴莉莎"</f>
        <v>吴莉莎</v>
      </c>
      <c r="C1805" s="2" t="s">
        <v>1715</v>
      </c>
      <c r="D1805" s="2" t="s">
        <v>1128</v>
      </c>
    </row>
    <row r="1806" spans="1:4" ht="24.75" customHeight="1">
      <c r="A1806" s="2">
        <v>1804</v>
      </c>
      <c r="B1806" s="2" t="str">
        <f>"杨千"</f>
        <v>杨千</v>
      </c>
      <c r="C1806" s="2" t="s">
        <v>1716</v>
      </c>
      <c r="D1806" s="2" t="s">
        <v>1128</v>
      </c>
    </row>
    <row r="1807" spans="1:4" ht="24.75" customHeight="1">
      <c r="A1807" s="2">
        <v>1805</v>
      </c>
      <c r="B1807" s="2" t="str">
        <f>"郑惠"</f>
        <v>郑惠</v>
      </c>
      <c r="C1807" s="2" t="s">
        <v>1717</v>
      </c>
      <c r="D1807" s="2" t="s">
        <v>1128</v>
      </c>
    </row>
    <row r="1808" spans="1:4" ht="24.75" customHeight="1">
      <c r="A1808" s="2">
        <v>1806</v>
      </c>
      <c r="B1808" s="2" t="str">
        <f>"冯文昕"</f>
        <v>冯文昕</v>
      </c>
      <c r="C1808" s="2" t="s">
        <v>1718</v>
      </c>
      <c r="D1808" s="2" t="s">
        <v>1128</v>
      </c>
    </row>
    <row r="1809" spans="1:4" ht="24.75" customHeight="1">
      <c r="A1809" s="2">
        <v>1807</v>
      </c>
      <c r="B1809" s="2" t="str">
        <f>"吉学凯"</f>
        <v>吉学凯</v>
      </c>
      <c r="C1809" s="2" t="s">
        <v>1719</v>
      </c>
      <c r="D1809" s="2" t="s">
        <v>1128</v>
      </c>
    </row>
    <row r="1810" spans="1:4" ht="24.75" customHeight="1">
      <c r="A1810" s="2">
        <v>1808</v>
      </c>
      <c r="B1810" s="2" t="str">
        <f>"王春云"</f>
        <v>王春云</v>
      </c>
      <c r="C1810" s="2" t="s">
        <v>1720</v>
      </c>
      <c r="D1810" s="2" t="s">
        <v>1128</v>
      </c>
    </row>
    <row r="1811" spans="1:4" ht="24.75" customHeight="1">
      <c r="A1811" s="2">
        <v>1809</v>
      </c>
      <c r="B1811" s="2" t="str">
        <f>"许东亮"</f>
        <v>许东亮</v>
      </c>
      <c r="C1811" s="2" t="s">
        <v>1054</v>
      </c>
      <c r="D1811" s="2" t="s">
        <v>1128</v>
      </c>
    </row>
    <row r="1812" spans="1:4" ht="24.75" customHeight="1">
      <c r="A1812" s="2">
        <v>1810</v>
      </c>
      <c r="B1812" s="2" t="str">
        <f>"黄成龙"</f>
        <v>黄成龙</v>
      </c>
      <c r="C1812" s="2" t="s">
        <v>1721</v>
      </c>
      <c r="D1812" s="2" t="s">
        <v>1128</v>
      </c>
    </row>
    <row r="1813" spans="1:4" ht="24.75" customHeight="1">
      <c r="A1813" s="2">
        <v>1811</v>
      </c>
      <c r="B1813" s="2" t="str">
        <f>"黄修彩"</f>
        <v>黄修彩</v>
      </c>
      <c r="C1813" s="2" t="s">
        <v>1722</v>
      </c>
      <c r="D1813" s="2" t="s">
        <v>1128</v>
      </c>
    </row>
    <row r="1814" spans="1:4" ht="24.75" customHeight="1">
      <c r="A1814" s="2">
        <v>1812</v>
      </c>
      <c r="B1814" s="2" t="str">
        <f>"覃朝平"</f>
        <v>覃朝平</v>
      </c>
      <c r="C1814" s="2" t="s">
        <v>1723</v>
      </c>
      <c r="D1814" s="2" t="s">
        <v>1128</v>
      </c>
    </row>
    <row r="1815" spans="1:4" ht="24.75" customHeight="1">
      <c r="A1815" s="2">
        <v>1813</v>
      </c>
      <c r="B1815" s="2" t="str">
        <f>"邓天逸"</f>
        <v>邓天逸</v>
      </c>
      <c r="C1815" s="2" t="s">
        <v>1724</v>
      </c>
      <c r="D1815" s="2" t="s">
        <v>1128</v>
      </c>
    </row>
    <row r="1816" spans="1:4" ht="24.75" customHeight="1">
      <c r="A1816" s="2">
        <v>1814</v>
      </c>
      <c r="B1816" s="2" t="str">
        <f>"黄颖"</f>
        <v>黄颖</v>
      </c>
      <c r="C1816" s="2" t="s">
        <v>1725</v>
      </c>
      <c r="D1816" s="2" t="s">
        <v>1128</v>
      </c>
    </row>
    <row r="1817" spans="1:4" ht="24.75" customHeight="1">
      <c r="A1817" s="2">
        <v>1815</v>
      </c>
      <c r="B1817" s="2" t="str">
        <f>"王大导"</f>
        <v>王大导</v>
      </c>
      <c r="C1817" s="2" t="s">
        <v>1060</v>
      </c>
      <c r="D1817" s="2" t="s">
        <v>1128</v>
      </c>
    </row>
    <row r="1818" spans="1:4" ht="24.75" customHeight="1">
      <c r="A1818" s="2">
        <v>1816</v>
      </c>
      <c r="B1818" s="2" t="str">
        <f>"李荣秀"</f>
        <v>李荣秀</v>
      </c>
      <c r="C1818" s="2" t="s">
        <v>1726</v>
      </c>
      <c r="D1818" s="2" t="s">
        <v>1128</v>
      </c>
    </row>
    <row r="1819" spans="1:4" ht="24.75" customHeight="1">
      <c r="A1819" s="2">
        <v>1817</v>
      </c>
      <c r="B1819" s="2" t="str">
        <f>"仇靖棋"</f>
        <v>仇靖棋</v>
      </c>
      <c r="C1819" s="2" t="s">
        <v>1727</v>
      </c>
      <c r="D1819" s="2" t="s">
        <v>1128</v>
      </c>
    </row>
    <row r="1820" spans="1:4" ht="24.75" customHeight="1">
      <c r="A1820" s="2">
        <v>1818</v>
      </c>
      <c r="B1820" s="2" t="str">
        <f>"符正一"</f>
        <v>符正一</v>
      </c>
      <c r="C1820" s="2" t="s">
        <v>1728</v>
      </c>
      <c r="D1820" s="2" t="s">
        <v>1128</v>
      </c>
    </row>
    <row r="1821" spans="1:4" ht="24.75" customHeight="1">
      <c r="A1821" s="2">
        <v>1819</v>
      </c>
      <c r="B1821" s="2" t="str">
        <f>"陈龙生"</f>
        <v>陈龙生</v>
      </c>
      <c r="C1821" s="2" t="s">
        <v>1729</v>
      </c>
      <c r="D1821" s="2" t="s">
        <v>1128</v>
      </c>
    </row>
    <row r="1822" spans="1:4" ht="24.75" customHeight="1">
      <c r="A1822" s="2">
        <v>1820</v>
      </c>
      <c r="B1822" s="2" t="str">
        <f>"黄钰鹏"</f>
        <v>黄钰鹏</v>
      </c>
      <c r="C1822" s="2" t="s">
        <v>1730</v>
      </c>
      <c r="D1822" s="2" t="s">
        <v>1128</v>
      </c>
    </row>
    <row r="1823" spans="1:4" ht="24.75" customHeight="1">
      <c r="A1823" s="2">
        <v>1821</v>
      </c>
      <c r="B1823" s="2" t="str">
        <f>"吴清华"</f>
        <v>吴清华</v>
      </c>
      <c r="C1823" s="2" t="s">
        <v>1731</v>
      </c>
      <c r="D1823" s="2" t="s">
        <v>1128</v>
      </c>
    </row>
    <row r="1824" spans="1:4" ht="24.75" customHeight="1">
      <c r="A1824" s="2">
        <v>1822</v>
      </c>
      <c r="B1824" s="2" t="str">
        <f>"胡翼琴"</f>
        <v>胡翼琴</v>
      </c>
      <c r="C1824" s="2" t="s">
        <v>1732</v>
      </c>
      <c r="D1824" s="2" t="s">
        <v>1128</v>
      </c>
    </row>
    <row r="1825" spans="1:4" ht="24.75" customHeight="1">
      <c r="A1825" s="2">
        <v>1823</v>
      </c>
      <c r="B1825" s="2" t="str">
        <f>"许小娜"</f>
        <v>许小娜</v>
      </c>
      <c r="C1825" s="2" t="s">
        <v>1733</v>
      </c>
      <c r="D1825" s="2" t="s">
        <v>1128</v>
      </c>
    </row>
    <row r="1826" spans="1:4" ht="24.75" customHeight="1">
      <c r="A1826" s="2">
        <v>1824</v>
      </c>
      <c r="B1826" s="2" t="str">
        <f>"张登佳"</f>
        <v>张登佳</v>
      </c>
      <c r="C1826" s="2" t="s">
        <v>1734</v>
      </c>
      <c r="D1826" s="2" t="s">
        <v>1128</v>
      </c>
    </row>
    <row r="1827" spans="1:4" ht="24.75" customHeight="1">
      <c r="A1827" s="2">
        <v>1825</v>
      </c>
      <c r="B1827" s="2" t="str">
        <f>"黄宇龙"</f>
        <v>黄宇龙</v>
      </c>
      <c r="C1827" s="2" t="s">
        <v>1735</v>
      </c>
      <c r="D1827" s="2" t="s">
        <v>1128</v>
      </c>
    </row>
    <row r="1828" spans="1:4" ht="24.75" customHeight="1">
      <c r="A1828" s="2">
        <v>1826</v>
      </c>
      <c r="B1828" s="2" t="str">
        <f>"黄堂"</f>
        <v>黄堂</v>
      </c>
      <c r="C1828" s="2" t="s">
        <v>1736</v>
      </c>
      <c r="D1828" s="2" t="s">
        <v>1128</v>
      </c>
    </row>
    <row r="1829" spans="1:4" ht="24.75" customHeight="1">
      <c r="A1829" s="2">
        <v>1827</v>
      </c>
      <c r="B1829" s="2" t="str">
        <f>"符蓝碧"</f>
        <v>符蓝碧</v>
      </c>
      <c r="C1829" s="2" t="s">
        <v>1737</v>
      </c>
      <c r="D1829" s="2" t="s">
        <v>1128</v>
      </c>
    </row>
    <row r="1830" spans="1:4" ht="24.75" customHeight="1">
      <c r="A1830" s="2">
        <v>1828</v>
      </c>
      <c r="B1830" s="2" t="str">
        <f>"常泽强"</f>
        <v>常泽强</v>
      </c>
      <c r="C1830" s="2" t="s">
        <v>1738</v>
      </c>
      <c r="D1830" s="2" t="s">
        <v>1128</v>
      </c>
    </row>
    <row r="1831" spans="1:4" ht="24.75" customHeight="1">
      <c r="A1831" s="2">
        <v>1829</v>
      </c>
      <c r="B1831" s="2" t="str">
        <f>"曾芳"</f>
        <v>曾芳</v>
      </c>
      <c r="C1831" s="2" t="s">
        <v>1739</v>
      </c>
      <c r="D1831" s="2" t="s">
        <v>1128</v>
      </c>
    </row>
    <row r="1832" spans="1:4" ht="24.75" customHeight="1">
      <c r="A1832" s="2">
        <v>1830</v>
      </c>
      <c r="B1832" s="2" t="str">
        <f>"羊位婧"</f>
        <v>羊位婧</v>
      </c>
      <c r="C1832" s="2" t="s">
        <v>1740</v>
      </c>
      <c r="D1832" s="2" t="s">
        <v>1128</v>
      </c>
    </row>
    <row r="1833" spans="1:4" ht="24.75" customHeight="1">
      <c r="A1833" s="2">
        <v>1831</v>
      </c>
      <c r="B1833" s="2" t="str">
        <f>"吴莲花"</f>
        <v>吴莲花</v>
      </c>
      <c r="C1833" s="2" t="s">
        <v>1741</v>
      </c>
      <c r="D1833" s="2" t="s">
        <v>1128</v>
      </c>
    </row>
    <row r="1834" spans="1:4" ht="24.75" customHeight="1">
      <c r="A1834" s="2">
        <v>1832</v>
      </c>
      <c r="B1834" s="2" t="str">
        <f>"林琳"</f>
        <v>林琳</v>
      </c>
      <c r="C1834" s="2" t="s">
        <v>1742</v>
      </c>
      <c r="D1834" s="2" t="s">
        <v>1128</v>
      </c>
    </row>
    <row r="1835" spans="1:4" ht="24.75" customHeight="1">
      <c r="A1835" s="2">
        <v>1833</v>
      </c>
      <c r="B1835" s="2" t="str">
        <f>"叶圣"</f>
        <v>叶圣</v>
      </c>
      <c r="C1835" s="2" t="s">
        <v>1743</v>
      </c>
      <c r="D1835" s="2" t="s">
        <v>1128</v>
      </c>
    </row>
    <row r="1836" spans="1:4" ht="24.75" customHeight="1">
      <c r="A1836" s="2">
        <v>1834</v>
      </c>
      <c r="B1836" s="2" t="str">
        <f>"黄辉"</f>
        <v>黄辉</v>
      </c>
      <c r="C1836" s="2" t="s">
        <v>1744</v>
      </c>
      <c r="D1836" s="2" t="s">
        <v>1128</v>
      </c>
    </row>
    <row r="1837" spans="1:4" ht="24.75" customHeight="1">
      <c r="A1837" s="2">
        <v>1835</v>
      </c>
      <c r="B1837" s="2" t="str">
        <f>"王小春"</f>
        <v>王小春</v>
      </c>
      <c r="C1837" s="2" t="s">
        <v>1745</v>
      </c>
      <c r="D1837" s="2" t="s">
        <v>1128</v>
      </c>
    </row>
    <row r="1838" spans="1:4" ht="24.75" customHeight="1">
      <c r="A1838" s="2">
        <v>1836</v>
      </c>
      <c r="B1838" s="2" t="str">
        <f>"陈明慧"</f>
        <v>陈明慧</v>
      </c>
      <c r="C1838" s="2" t="s">
        <v>1746</v>
      </c>
      <c r="D1838" s="2" t="s">
        <v>1128</v>
      </c>
    </row>
    <row r="1839" spans="1:4" ht="24.75" customHeight="1">
      <c r="A1839" s="2">
        <v>1837</v>
      </c>
      <c r="B1839" s="2" t="str">
        <f>"林鑫"</f>
        <v>林鑫</v>
      </c>
      <c r="C1839" s="2" t="s">
        <v>1747</v>
      </c>
      <c r="D1839" s="2" t="s">
        <v>1128</v>
      </c>
    </row>
    <row r="1840" spans="1:4" ht="24.75" customHeight="1">
      <c r="A1840" s="2">
        <v>1838</v>
      </c>
      <c r="B1840" s="2" t="str">
        <f>"殷长敏"</f>
        <v>殷长敏</v>
      </c>
      <c r="C1840" s="2" t="s">
        <v>1748</v>
      </c>
      <c r="D1840" s="2" t="s">
        <v>1128</v>
      </c>
    </row>
    <row r="1841" spans="1:4" ht="24.75" customHeight="1">
      <c r="A1841" s="2">
        <v>1839</v>
      </c>
      <c r="B1841" s="2" t="str">
        <f>"朱宣"</f>
        <v>朱宣</v>
      </c>
      <c r="C1841" s="2" t="s">
        <v>1749</v>
      </c>
      <c r="D1841" s="2" t="s">
        <v>1128</v>
      </c>
    </row>
    <row r="1842" spans="1:4" ht="24.75" customHeight="1">
      <c r="A1842" s="2">
        <v>1840</v>
      </c>
      <c r="B1842" s="2" t="str">
        <f>"蔡宛秀"</f>
        <v>蔡宛秀</v>
      </c>
      <c r="C1842" s="2" t="s">
        <v>1750</v>
      </c>
      <c r="D1842" s="2" t="s">
        <v>1128</v>
      </c>
    </row>
    <row r="1843" spans="1:4" ht="24.75" customHeight="1">
      <c r="A1843" s="2">
        <v>1841</v>
      </c>
      <c r="B1843" s="2" t="str">
        <f>"邱志彬"</f>
        <v>邱志彬</v>
      </c>
      <c r="C1843" s="2" t="s">
        <v>1751</v>
      </c>
      <c r="D1843" s="2" t="s">
        <v>1128</v>
      </c>
    </row>
    <row r="1844" spans="1:4" ht="24.75" customHeight="1">
      <c r="A1844" s="2">
        <v>1842</v>
      </c>
      <c r="B1844" s="2" t="str">
        <f>"吴崇铭"</f>
        <v>吴崇铭</v>
      </c>
      <c r="C1844" s="2" t="s">
        <v>1752</v>
      </c>
      <c r="D1844" s="2" t="s">
        <v>1128</v>
      </c>
    </row>
    <row r="1845" spans="1:4" ht="24.75" customHeight="1">
      <c r="A1845" s="2">
        <v>1843</v>
      </c>
      <c r="B1845" s="2" t="str">
        <f>"蒋大权"</f>
        <v>蒋大权</v>
      </c>
      <c r="C1845" s="2" t="s">
        <v>1753</v>
      </c>
      <c r="D1845" s="2" t="s">
        <v>1128</v>
      </c>
    </row>
    <row r="1846" spans="1:4" ht="24.75" customHeight="1">
      <c r="A1846" s="2">
        <v>1844</v>
      </c>
      <c r="B1846" s="2" t="str">
        <f>"洪嘉峰"</f>
        <v>洪嘉峰</v>
      </c>
      <c r="C1846" s="2" t="s">
        <v>1754</v>
      </c>
      <c r="D1846" s="2" t="s">
        <v>1128</v>
      </c>
    </row>
    <row r="1847" spans="1:4" ht="24.75" customHeight="1">
      <c r="A1847" s="2">
        <v>1845</v>
      </c>
      <c r="B1847" s="2" t="str">
        <f>"杨婷婷"</f>
        <v>杨婷婷</v>
      </c>
      <c r="C1847" s="2" t="s">
        <v>1755</v>
      </c>
      <c r="D1847" s="2" t="s">
        <v>1128</v>
      </c>
    </row>
    <row r="1848" spans="1:4" ht="24.75" customHeight="1">
      <c r="A1848" s="2">
        <v>1846</v>
      </c>
      <c r="B1848" s="2" t="str">
        <f>"陈名丽"</f>
        <v>陈名丽</v>
      </c>
      <c r="C1848" s="2" t="s">
        <v>1756</v>
      </c>
      <c r="D1848" s="2" t="s">
        <v>1128</v>
      </c>
    </row>
    <row r="1849" spans="1:4" ht="24.75" customHeight="1">
      <c r="A1849" s="2">
        <v>1847</v>
      </c>
      <c r="B1849" s="2" t="str">
        <f>"李树民"</f>
        <v>李树民</v>
      </c>
      <c r="C1849" s="2" t="s">
        <v>1757</v>
      </c>
      <c r="D1849" s="2" t="s">
        <v>1128</v>
      </c>
    </row>
    <row r="1850" spans="1:4" ht="24.75" customHeight="1">
      <c r="A1850" s="2">
        <v>1848</v>
      </c>
      <c r="B1850" s="2" t="str">
        <f>"符芳望"</f>
        <v>符芳望</v>
      </c>
      <c r="C1850" s="2" t="s">
        <v>1758</v>
      </c>
      <c r="D1850" s="2" t="s">
        <v>1128</v>
      </c>
    </row>
    <row r="1851" spans="1:4" ht="24.75" customHeight="1">
      <c r="A1851" s="2">
        <v>1849</v>
      </c>
      <c r="B1851" s="2" t="str">
        <f>"高顺欣"</f>
        <v>高顺欣</v>
      </c>
      <c r="C1851" s="2" t="s">
        <v>1759</v>
      </c>
      <c r="D1851" s="2" t="s">
        <v>1128</v>
      </c>
    </row>
    <row r="1852" spans="1:4" ht="24.75" customHeight="1">
      <c r="A1852" s="2">
        <v>1850</v>
      </c>
      <c r="B1852" s="2" t="str">
        <f>"郑伟"</f>
        <v>郑伟</v>
      </c>
      <c r="C1852" s="2" t="s">
        <v>1760</v>
      </c>
      <c r="D1852" s="2" t="s">
        <v>1128</v>
      </c>
    </row>
    <row r="1853" spans="1:4" ht="24.75" customHeight="1">
      <c r="A1853" s="2">
        <v>1851</v>
      </c>
      <c r="B1853" s="2" t="str">
        <f>"肖永怡"</f>
        <v>肖永怡</v>
      </c>
      <c r="C1853" s="2" t="s">
        <v>1761</v>
      </c>
      <c r="D1853" s="2" t="s">
        <v>1128</v>
      </c>
    </row>
    <row r="1854" spans="1:4" ht="24.75" customHeight="1">
      <c r="A1854" s="2">
        <v>1852</v>
      </c>
      <c r="B1854" s="2" t="str">
        <f>"吴海红"</f>
        <v>吴海红</v>
      </c>
      <c r="C1854" s="2" t="s">
        <v>1717</v>
      </c>
      <c r="D1854" s="2" t="s">
        <v>1128</v>
      </c>
    </row>
    <row r="1855" spans="1:4" ht="24.75" customHeight="1">
      <c r="A1855" s="2">
        <v>1853</v>
      </c>
      <c r="B1855" s="2" t="str">
        <f>"李孟珂"</f>
        <v>李孟珂</v>
      </c>
      <c r="C1855" s="2" t="s">
        <v>1762</v>
      </c>
      <c r="D1855" s="2" t="s">
        <v>1128</v>
      </c>
    </row>
    <row r="1856" spans="1:4" ht="24.75" customHeight="1">
      <c r="A1856" s="2">
        <v>1854</v>
      </c>
      <c r="B1856" s="2" t="str">
        <f>"吴贻浩"</f>
        <v>吴贻浩</v>
      </c>
      <c r="C1856" s="2" t="s">
        <v>1763</v>
      </c>
      <c r="D1856" s="2" t="s">
        <v>1128</v>
      </c>
    </row>
    <row r="1857" spans="1:4" ht="24.75" customHeight="1">
      <c r="A1857" s="2">
        <v>1855</v>
      </c>
      <c r="B1857" s="2" t="str">
        <f>"于淼"</f>
        <v>于淼</v>
      </c>
      <c r="C1857" s="2" t="s">
        <v>1764</v>
      </c>
      <c r="D1857" s="2" t="s">
        <v>1128</v>
      </c>
    </row>
    <row r="1858" spans="1:4" ht="24.75" customHeight="1">
      <c r="A1858" s="2">
        <v>1856</v>
      </c>
      <c r="B1858" s="2" t="str">
        <f>"尤宏驹"</f>
        <v>尤宏驹</v>
      </c>
      <c r="C1858" s="2" t="s">
        <v>1765</v>
      </c>
      <c r="D1858" s="2" t="s">
        <v>1128</v>
      </c>
    </row>
    <row r="1859" spans="1:4" ht="24.75" customHeight="1">
      <c r="A1859" s="2">
        <v>1857</v>
      </c>
      <c r="B1859" s="2" t="str">
        <f>"陆俊嘉"</f>
        <v>陆俊嘉</v>
      </c>
      <c r="C1859" s="2" t="s">
        <v>1766</v>
      </c>
      <c r="D1859" s="2" t="s">
        <v>1128</v>
      </c>
    </row>
    <row r="1860" spans="1:4" ht="24.75" customHeight="1">
      <c r="A1860" s="2">
        <v>1858</v>
      </c>
      <c r="B1860" s="2" t="str">
        <f>"陈友剑"</f>
        <v>陈友剑</v>
      </c>
      <c r="C1860" s="2" t="s">
        <v>1767</v>
      </c>
      <c r="D1860" s="2" t="s">
        <v>1128</v>
      </c>
    </row>
    <row r="1861" spans="1:4" ht="24.75" customHeight="1">
      <c r="A1861" s="2">
        <v>1859</v>
      </c>
      <c r="B1861" s="2" t="str">
        <f>"廖晓彤"</f>
        <v>廖晓彤</v>
      </c>
      <c r="C1861" s="2" t="s">
        <v>1768</v>
      </c>
      <c r="D1861" s="2" t="s">
        <v>1128</v>
      </c>
    </row>
    <row r="1862" spans="1:4" ht="24.75" customHeight="1">
      <c r="A1862" s="2">
        <v>1860</v>
      </c>
      <c r="B1862" s="2" t="str">
        <f>"王学昆"</f>
        <v>王学昆</v>
      </c>
      <c r="C1862" s="2" t="s">
        <v>1769</v>
      </c>
      <c r="D1862" s="2" t="s">
        <v>1128</v>
      </c>
    </row>
    <row r="1863" spans="1:4" ht="24.75" customHeight="1">
      <c r="A1863" s="2">
        <v>1861</v>
      </c>
      <c r="B1863" s="2" t="str">
        <f>"刘悦"</f>
        <v>刘悦</v>
      </c>
      <c r="C1863" s="2" t="s">
        <v>1770</v>
      </c>
      <c r="D1863" s="2" t="s">
        <v>1128</v>
      </c>
    </row>
    <row r="1864" spans="1:4" ht="24.75" customHeight="1">
      <c r="A1864" s="2">
        <v>1862</v>
      </c>
      <c r="B1864" s="2" t="str">
        <f>"吴万福"</f>
        <v>吴万福</v>
      </c>
      <c r="C1864" s="2" t="s">
        <v>1771</v>
      </c>
      <c r="D1864" s="2" t="s">
        <v>1128</v>
      </c>
    </row>
    <row r="1865" spans="1:4" ht="24.75" customHeight="1">
      <c r="A1865" s="2">
        <v>1863</v>
      </c>
      <c r="B1865" s="2" t="str">
        <f>"曾令慧"</f>
        <v>曾令慧</v>
      </c>
      <c r="C1865" s="2" t="s">
        <v>1772</v>
      </c>
      <c r="D1865" s="2" t="s">
        <v>1128</v>
      </c>
    </row>
    <row r="1866" spans="1:4" ht="24.75" customHeight="1">
      <c r="A1866" s="2">
        <v>1864</v>
      </c>
      <c r="B1866" s="2" t="str">
        <f>"孙金易"</f>
        <v>孙金易</v>
      </c>
      <c r="C1866" s="2" t="s">
        <v>1773</v>
      </c>
      <c r="D1866" s="2" t="s">
        <v>1128</v>
      </c>
    </row>
    <row r="1867" spans="1:4" ht="24.75" customHeight="1">
      <c r="A1867" s="2">
        <v>1865</v>
      </c>
      <c r="B1867" s="2" t="str">
        <f>"郑朝云"</f>
        <v>郑朝云</v>
      </c>
      <c r="C1867" s="2" t="s">
        <v>1774</v>
      </c>
      <c r="D1867" s="2" t="s">
        <v>1128</v>
      </c>
    </row>
    <row r="1868" spans="1:4" ht="24.75" customHeight="1">
      <c r="A1868" s="2">
        <v>1866</v>
      </c>
      <c r="B1868" s="2" t="str">
        <f>"郑世康"</f>
        <v>郑世康</v>
      </c>
      <c r="C1868" s="2" t="s">
        <v>1775</v>
      </c>
      <c r="D1868" s="2" t="s">
        <v>1128</v>
      </c>
    </row>
    <row r="1869" spans="1:4" ht="24.75" customHeight="1">
      <c r="A1869" s="2">
        <v>1867</v>
      </c>
      <c r="B1869" s="2" t="str">
        <f>"林琼雯"</f>
        <v>林琼雯</v>
      </c>
      <c r="C1869" s="2" t="s">
        <v>1776</v>
      </c>
      <c r="D1869" s="2" t="s">
        <v>1128</v>
      </c>
    </row>
    <row r="1870" spans="1:4" ht="24.75" customHeight="1">
      <c r="A1870" s="2">
        <v>1868</v>
      </c>
      <c r="B1870" s="2" t="str">
        <f>"徐应洲"</f>
        <v>徐应洲</v>
      </c>
      <c r="C1870" s="2" t="s">
        <v>1777</v>
      </c>
      <c r="D1870" s="2" t="s">
        <v>1128</v>
      </c>
    </row>
    <row r="1871" spans="1:4" ht="24.75" customHeight="1">
      <c r="A1871" s="2">
        <v>1869</v>
      </c>
      <c r="B1871" s="2" t="str">
        <f>"李颖"</f>
        <v>李颖</v>
      </c>
      <c r="C1871" s="2" t="s">
        <v>1778</v>
      </c>
      <c r="D1871" s="2" t="s">
        <v>1128</v>
      </c>
    </row>
    <row r="1872" spans="1:4" ht="24.75" customHeight="1">
      <c r="A1872" s="2">
        <v>1870</v>
      </c>
      <c r="B1872" s="2" t="str">
        <f>"陈驰"</f>
        <v>陈驰</v>
      </c>
      <c r="C1872" s="2" t="s">
        <v>1779</v>
      </c>
      <c r="D1872" s="2" t="s">
        <v>1128</v>
      </c>
    </row>
    <row r="1873" spans="1:4" ht="24.75" customHeight="1">
      <c r="A1873" s="2">
        <v>1871</v>
      </c>
      <c r="B1873" s="2" t="str">
        <f>"王佳鹤"</f>
        <v>王佳鹤</v>
      </c>
      <c r="C1873" s="2" t="s">
        <v>976</v>
      </c>
      <c r="D1873" s="2" t="s">
        <v>1128</v>
      </c>
    </row>
    <row r="1874" spans="1:4" ht="24.75" customHeight="1">
      <c r="A1874" s="2">
        <v>1872</v>
      </c>
      <c r="B1874" s="2" t="str">
        <f>"陈桦"</f>
        <v>陈桦</v>
      </c>
      <c r="C1874" s="2" t="s">
        <v>1780</v>
      </c>
      <c r="D1874" s="2" t="s">
        <v>1128</v>
      </c>
    </row>
    <row r="1875" spans="1:4" ht="24.75" customHeight="1">
      <c r="A1875" s="2">
        <v>1873</v>
      </c>
      <c r="B1875" s="2" t="str">
        <f>"王直帆"</f>
        <v>王直帆</v>
      </c>
      <c r="C1875" s="2" t="s">
        <v>1781</v>
      </c>
      <c r="D1875" s="2" t="s">
        <v>1128</v>
      </c>
    </row>
    <row r="1876" spans="1:4" ht="24.75" customHeight="1">
      <c r="A1876" s="2">
        <v>1874</v>
      </c>
      <c r="B1876" s="2" t="str">
        <f>"史凯悦"</f>
        <v>史凯悦</v>
      </c>
      <c r="C1876" s="2" t="s">
        <v>1782</v>
      </c>
      <c r="D1876" s="2" t="s">
        <v>1128</v>
      </c>
    </row>
    <row r="1877" spans="1:4" ht="24.75" customHeight="1">
      <c r="A1877" s="2">
        <v>1875</v>
      </c>
      <c r="B1877" s="2" t="str">
        <f>"林正源"</f>
        <v>林正源</v>
      </c>
      <c r="C1877" s="2" t="s">
        <v>1783</v>
      </c>
      <c r="D1877" s="2" t="s">
        <v>1128</v>
      </c>
    </row>
    <row r="1878" spans="1:4" ht="24.75" customHeight="1">
      <c r="A1878" s="2">
        <v>1876</v>
      </c>
      <c r="B1878" s="2" t="str">
        <f>"陈秀媛"</f>
        <v>陈秀媛</v>
      </c>
      <c r="C1878" s="2" t="s">
        <v>1120</v>
      </c>
      <c r="D1878" s="2" t="s">
        <v>1128</v>
      </c>
    </row>
    <row r="1879" spans="1:4" ht="24.75" customHeight="1">
      <c r="A1879" s="2">
        <v>1877</v>
      </c>
      <c r="B1879" s="2" t="str">
        <f>"郑妍"</f>
        <v>郑妍</v>
      </c>
      <c r="C1879" s="2" t="s">
        <v>1784</v>
      </c>
      <c r="D1879" s="2" t="s">
        <v>1128</v>
      </c>
    </row>
    <row r="1880" spans="1:4" ht="24.75" customHeight="1">
      <c r="A1880" s="2">
        <v>1878</v>
      </c>
      <c r="B1880" s="2" t="str">
        <f>"吴悦平"</f>
        <v>吴悦平</v>
      </c>
      <c r="C1880" s="2" t="s">
        <v>881</v>
      </c>
      <c r="D1880" s="2" t="s">
        <v>1128</v>
      </c>
    </row>
    <row r="1881" spans="1:4" ht="24.75" customHeight="1">
      <c r="A1881" s="2">
        <v>1879</v>
      </c>
      <c r="B1881" s="2" t="str">
        <f>"何玉花"</f>
        <v>何玉花</v>
      </c>
      <c r="C1881" s="2" t="s">
        <v>1785</v>
      </c>
      <c r="D1881" s="2" t="s">
        <v>1128</v>
      </c>
    </row>
    <row r="1882" spans="1:4" ht="24.75" customHeight="1">
      <c r="A1882" s="2">
        <v>1880</v>
      </c>
      <c r="B1882" s="2" t="str">
        <f>"林慧婷"</f>
        <v>林慧婷</v>
      </c>
      <c r="C1882" s="2" t="s">
        <v>1786</v>
      </c>
      <c r="D1882" s="2" t="s">
        <v>1128</v>
      </c>
    </row>
    <row r="1883" spans="1:4" ht="24.75" customHeight="1">
      <c r="A1883" s="2">
        <v>1881</v>
      </c>
      <c r="B1883" s="2" t="str">
        <f>"易福南"</f>
        <v>易福南</v>
      </c>
      <c r="C1883" s="2" t="s">
        <v>1787</v>
      </c>
      <c r="D1883" s="2" t="s">
        <v>1128</v>
      </c>
    </row>
    <row r="1884" spans="1:4" ht="24.75" customHeight="1">
      <c r="A1884" s="2">
        <v>1882</v>
      </c>
      <c r="B1884" s="2" t="str">
        <f>"郑作榜"</f>
        <v>郑作榜</v>
      </c>
      <c r="C1884" s="2" t="s">
        <v>1788</v>
      </c>
      <c r="D1884" s="2" t="s">
        <v>1128</v>
      </c>
    </row>
    <row r="1885" spans="1:4" ht="24.75" customHeight="1">
      <c r="A1885" s="2">
        <v>1883</v>
      </c>
      <c r="B1885" s="2" t="str">
        <f>"黄佳润"</f>
        <v>黄佳润</v>
      </c>
      <c r="C1885" s="2" t="s">
        <v>1789</v>
      </c>
      <c r="D1885" s="2" t="s">
        <v>1128</v>
      </c>
    </row>
    <row r="1886" spans="1:4" ht="24.75" customHeight="1">
      <c r="A1886" s="2">
        <v>1884</v>
      </c>
      <c r="B1886" s="2" t="str">
        <f>"林可盈"</f>
        <v>林可盈</v>
      </c>
      <c r="C1886" s="2" t="s">
        <v>1790</v>
      </c>
      <c r="D1886" s="2" t="s">
        <v>1128</v>
      </c>
    </row>
    <row r="1887" spans="1:4" ht="24.75" customHeight="1">
      <c r="A1887" s="2">
        <v>1885</v>
      </c>
      <c r="B1887" s="2" t="str">
        <f>"符晓"</f>
        <v>符晓</v>
      </c>
      <c r="C1887" s="2" t="s">
        <v>1791</v>
      </c>
      <c r="D1887" s="2" t="s">
        <v>1128</v>
      </c>
    </row>
    <row r="1888" spans="1:4" ht="24.75" customHeight="1">
      <c r="A1888" s="2">
        <v>1886</v>
      </c>
      <c r="B1888" s="2" t="str">
        <f>"王景贤"</f>
        <v>王景贤</v>
      </c>
      <c r="C1888" s="2" t="s">
        <v>1584</v>
      </c>
      <c r="D1888" s="2" t="s">
        <v>1128</v>
      </c>
    </row>
    <row r="1889" spans="1:4" ht="24.75" customHeight="1">
      <c r="A1889" s="2">
        <v>1887</v>
      </c>
      <c r="B1889" s="2" t="str">
        <f>"吴妍"</f>
        <v>吴妍</v>
      </c>
      <c r="C1889" s="2" t="s">
        <v>1792</v>
      </c>
      <c r="D1889" s="2" t="s">
        <v>1128</v>
      </c>
    </row>
    <row r="1890" spans="1:4" ht="24.75" customHeight="1">
      <c r="A1890" s="2">
        <v>1888</v>
      </c>
      <c r="B1890" s="2" t="str">
        <f>"林铃"</f>
        <v>林铃</v>
      </c>
      <c r="C1890" s="2" t="s">
        <v>1793</v>
      </c>
      <c r="D1890" s="2" t="s">
        <v>1128</v>
      </c>
    </row>
    <row r="1891" spans="1:4" ht="24.75" customHeight="1">
      <c r="A1891" s="2">
        <v>1889</v>
      </c>
      <c r="B1891" s="2" t="str">
        <f>"吕武庆"</f>
        <v>吕武庆</v>
      </c>
      <c r="C1891" s="2" t="s">
        <v>1794</v>
      </c>
      <c r="D1891" s="2" t="s">
        <v>1128</v>
      </c>
    </row>
    <row r="1892" spans="1:4" ht="24.75" customHeight="1">
      <c r="A1892" s="2">
        <v>1890</v>
      </c>
      <c r="B1892" s="2" t="str">
        <f>"文璐璐"</f>
        <v>文璐璐</v>
      </c>
      <c r="C1892" s="2" t="s">
        <v>1795</v>
      </c>
      <c r="D1892" s="2" t="s">
        <v>1128</v>
      </c>
    </row>
    <row r="1893" spans="1:4" ht="24.75" customHeight="1">
      <c r="A1893" s="2">
        <v>1891</v>
      </c>
      <c r="B1893" s="2" t="str">
        <f>"陈美玲"</f>
        <v>陈美玲</v>
      </c>
      <c r="C1893" s="2" t="s">
        <v>1796</v>
      </c>
      <c r="D1893" s="2" t="s">
        <v>1128</v>
      </c>
    </row>
    <row r="1894" spans="1:4" ht="24.75" customHeight="1">
      <c r="A1894" s="2">
        <v>1892</v>
      </c>
      <c r="B1894" s="2" t="str">
        <f>"云清"</f>
        <v>云清</v>
      </c>
      <c r="C1894" s="2" t="s">
        <v>1074</v>
      </c>
      <c r="D1894" s="2" t="s">
        <v>1128</v>
      </c>
    </row>
    <row r="1895" spans="1:4" ht="24.75" customHeight="1">
      <c r="A1895" s="2">
        <v>1893</v>
      </c>
      <c r="B1895" s="2" t="str">
        <f>"黄明慧"</f>
        <v>黄明慧</v>
      </c>
      <c r="C1895" s="2" t="s">
        <v>1797</v>
      </c>
      <c r="D1895" s="2" t="s">
        <v>1128</v>
      </c>
    </row>
    <row r="1896" spans="1:4" ht="24.75" customHeight="1">
      <c r="A1896" s="2">
        <v>1894</v>
      </c>
      <c r="B1896" s="2" t="str">
        <f>"陈纪元"</f>
        <v>陈纪元</v>
      </c>
      <c r="C1896" s="2" t="s">
        <v>1798</v>
      </c>
      <c r="D1896" s="2" t="s">
        <v>1128</v>
      </c>
    </row>
    <row r="1897" spans="1:4" ht="24.75" customHeight="1">
      <c r="A1897" s="2">
        <v>1895</v>
      </c>
      <c r="B1897" s="2" t="str">
        <f>"陈谢恩"</f>
        <v>陈谢恩</v>
      </c>
      <c r="C1897" s="2" t="s">
        <v>1799</v>
      </c>
      <c r="D1897" s="2" t="s">
        <v>1128</v>
      </c>
    </row>
    <row r="1898" spans="1:4" ht="24.75" customHeight="1">
      <c r="A1898" s="2">
        <v>1896</v>
      </c>
      <c r="B1898" s="2" t="str">
        <f>"黄佳"</f>
        <v>黄佳</v>
      </c>
      <c r="C1898" s="2" t="s">
        <v>1800</v>
      </c>
      <c r="D1898" s="2" t="s">
        <v>1128</v>
      </c>
    </row>
    <row r="1899" spans="1:4" ht="24.75" customHeight="1">
      <c r="A1899" s="2">
        <v>1897</v>
      </c>
      <c r="B1899" s="2" t="str">
        <f>"孔令君"</f>
        <v>孔令君</v>
      </c>
      <c r="C1899" s="2" t="s">
        <v>1801</v>
      </c>
      <c r="D1899" s="2" t="s">
        <v>1128</v>
      </c>
    </row>
    <row r="1900" spans="1:4" ht="24.75" customHeight="1">
      <c r="A1900" s="2">
        <v>1898</v>
      </c>
      <c r="B1900" s="2" t="str">
        <f>"符敏鹏"</f>
        <v>符敏鹏</v>
      </c>
      <c r="C1900" s="2" t="s">
        <v>1071</v>
      </c>
      <c r="D1900" s="2" t="s">
        <v>1128</v>
      </c>
    </row>
    <row r="1901" spans="1:4" ht="24.75" customHeight="1">
      <c r="A1901" s="2">
        <v>1899</v>
      </c>
      <c r="B1901" s="2" t="str">
        <f>"甘雨欣"</f>
        <v>甘雨欣</v>
      </c>
      <c r="C1901" s="2" t="s">
        <v>1802</v>
      </c>
      <c r="D1901" s="2" t="s">
        <v>1128</v>
      </c>
    </row>
    <row r="1902" spans="1:4" ht="24.75" customHeight="1">
      <c r="A1902" s="2">
        <v>1900</v>
      </c>
      <c r="B1902" s="2" t="str">
        <f>"梁才芬"</f>
        <v>梁才芬</v>
      </c>
      <c r="C1902" s="2" t="s">
        <v>1803</v>
      </c>
      <c r="D1902" s="2" t="s">
        <v>1128</v>
      </c>
    </row>
    <row r="1903" spans="1:4" ht="24.75" customHeight="1">
      <c r="A1903" s="2">
        <v>1901</v>
      </c>
      <c r="B1903" s="2" t="str">
        <f>"陈苑"</f>
        <v>陈苑</v>
      </c>
      <c r="C1903" s="2" t="s">
        <v>1804</v>
      </c>
      <c r="D1903" s="2" t="s">
        <v>1128</v>
      </c>
    </row>
    <row r="1904" spans="1:4" ht="24.75" customHeight="1">
      <c r="A1904" s="2">
        <v>1902</v>
      </c>
      <c r="B1904" s="2" t="str">
        <f>"黄振雅"</f>
        <v>黄振雅</v>
      </c>
      <c r="C1904" s="2" t="s">
        <v>1805</v>
      </c>
      <c r="D1904" s="2" t="s">
        <v>1128</v>
      </c>
    </row>
    <row r="1905" spans="1:4" ht="24.75" customHeight="1">
      <c r="A1905" s="2">
        <v>1903</v>
      </c>
      <c r="B1905" s="2" t="str">
        <f>"吴美雅"</f>
        <v>吴美雅</v>
      </c>
      <c r="C1905" s="2" t="s">
        <v>1806</v>
      </c>
      <c r="D1905" s="2" t="s">
        <v>1128</v>
      </c>
    </row>
    <row r="1906" spans="1:4" ht="24.75" customHeight="1">
      <c r="A1906" s="2">
        <v>1904</v>
      </c>
      <c r="B1906" s="2" t="str">
        <f>"谢秋池"</f>
        <v>谢秋池</v>
      </c>
      <c r="C1906" s="2" t="s">
        <v>1807</v>
      </c>
      <c r="D1906" s="2" t="s">
        <v>1128</v>
      </c>
    </row>
    <row r="1907" spans="1:4" ht="24.75" customHeight="1">
      <c r="A1907" s="2">
        <v>1905</v>
      </c>
      <c r="B1907" s="2" t="str">
        <f>"李凤珍"</f>
        <v>李凤珍</v>
      </c>
      <c r="C1907" s="2" t="s">
        <v>1808</v>
      </c>
      <c r="D1907" s="2" t="s">
        <v>1128</v>
      </c>
    </row>
    <row r="1908" spans="1:4" ht="24.75" customHeight="1">
      <c r="A1908" s="2">
        <v>1906</v>
      </c>
      <c r="B1908" s="2" t="str">
        <f>"张婉莹"</f>
        <v>张婉莹</v>
      </c>
      <c r="C1908" s="2" t="s">
        <v>1809</v>
      </c>
      <c r="D1908" s="2" t="s">
        <v>1128</v>
      </c>
    </row>
    <row r="1909" spans="1:4" ht="24.75" customHeight="1">
      <c r="A1909" s="2">
        <v>1907</v>
      </c>
      <c r="B1909" s="2" t="str">
        <f>"何芬珠"</f>
        <v>何芬珠</v>
      </c>
      <c r="C1909" s="2" t="s">
        <v>1810</v>
      </c>
      <c r="D1909" s="2" t="s">
        <v>1128</v>
      </c>
    </row>
    <row r="1910" spans="1:4" ht="24.75" customHeight="1">
      <c r="A1910" s="2">
        <v>1908</v>
      </c>
      <c r="B1910" s="2" t="str">
        <f>"王璐"</f>
        <v>王璐</v>
      </c>
      <c r="C1910" s="2" t="s">
        <v>1811</v>
      </c>
      <c r="D1910" s="2" t="s">
        <v>1128</v>
      </c>
    </row>
    <row r="1911" spans="1:4" ht="24.75" customHeight="1">
      <c r="A1911" s="2">
        <v>1909</v>
      </c>
      <c r="B1911" s="2" t="str">
        <f>"王宁宁"</f>
        <v>王宁宁</v>
      </c>
      <c r="C1911" s="2" t="s">
        <v>1812</v>
      </c>
      <c r="D1911" s="2" t="s">
        <v>1128</v>
      </c>
    </row>
    <row r="1912" spans="1:4" ht="24.75" customHeight="1">
      <c r="A1912" s="2">
        <v>1910</v>
      </c>
      <c r="B1912" s="2" t="str">
        <f>"王晨晓"</f>
        <v>王晨晓</v>
      </c>
      <c r="C1912" s="2" t="s">
        <v>1813</v>
      </c>
      <c r="D1912" s="2" t="s">
        <v>1128</v>
      </c>
    </row>
    <row r="1913" spans="1:4" ht="24.75" customHeight="1">
      <c r="A1913" s="2">
        <v>1911</v>
      </c>
      <c r="B1913" s="2" t="str">
        <f>"陈文姬"</f>
        <v>陈文姬</v>
      </c>
      <c r="C1913" s="2" t="s">
        <v>1814</v>
      </c>
      <c r="D1913" s="2" t="s">
        <v>1128</v>
      </c>
    </row>
    <row r="1914" spans="1:4" ht="24.75" customHeight="1">
      <c r="A1914" s="2">
        <v>1912</v>
      </c>
      <c r="B1914" s="2" t="str">
        <f>"黄珍珍"</f>
        <v>黄珍珍</v>
      </c>
      <c r="C1914" s="2" t="s">
        <v>1625</v>
      </c>
      <c r="D1914" s="2" t="s">
        <v>1128</v>
      </c>
    </row>
    <row r="1915" spans="1:4" ht="24.75" customHeight="1">
      <c r="A1915" s="2">
        <v>1913</v>
      </c>
      <c r="B1915" s="2" t="str">
        <f>"刘敬杨"</f>
        <v>刘敬杨</v>
      </c>
      <c r="C1915" s="2" t="s">
        <v>1815</v>
      </c>
      <c r="D1915" s="2" t="s">
        <v>1128</v>
      </c>
    </row>
    <row r="1916" spans="1:4" ht="24.75" customHeight="1">
      <c r="A1916" s="2">
        <v>1914</v>
      </c>
      <c r="B1916" s="2" t="str">
        <f>"陈娇"</f>
        <v>陈娇</v>
      </c>
      <c r="C1916" s="2" t="s">
        <v>1816</v>
      </c>
      <c r="D1916" s="2" t="s">
        <v>1128</v>
      </c>
    </row>
    <row r="1917" spans="1:4" ht="24.75" customHeight="1">
      <c r="A1917" s="2">
        <v>1915</v>
      </c>
      <c r="B1917" s="2" t="str">
        <f>"欧荪"</f>
        <v>欧荪</v>
      </c>
      <c r="C1917" s="2" t="s">
        <v>1817</v>
      </c>
      <c r="D1917" s="2" t="s">
        <v>1128</v>
      </c>
    </row>
    <row r="1918" spans="1:4" ht="24.75" customHeight="1">
      <c r="A1918" s="2">
        <v>1916</v>
      </c>
      <c r="B1918" s="2" t="str">
        <f>"朱妙甜"</f>
        <v>朱妙甜</v>
      </c>
      <c r="C1918" s="2" t="s">
        <v>1818</v>
      </c>
      <c r="D1918" s="2" t="s">
        <v>1128</v>
      </c>
    </row>
    <row r="1919" spans="1:4" ht="24.75" customHeight="1">
      <c r="A1919" s="2">
        <v>1917</v>
      </c>
      <c r="B1919" s="2" t="str">
        <f>"羊晓颖"</f>
        <v>羊晓颖</v>
      </c>
      <c r="C1919" s="2" t="s">
        <v>1819</v>
      </c>
      <c r="D1919" s="2" t="s">
        <v>1128</v>
      </c>
    </row>
    <row r="1920" spans="1:4" ht="24.75" customHeight="1">
      <c r="A1920" s="2">
        <v>1918</v>
      </c>
      <c r="B1920" s="2" t="str">
        <f>"苏德豪"</f>
        <v>苏德豪</v>
      </c>
      <c r="C1920" s="2" t="s">
        <v>1820</v>
      </c>
      <c r="D1920" s="2" t="s">
        <v>1128</v>
      </c>
    </row>
    <row r="1921" spans="1:4" ht="24.75" customHeight="1">
      <c r="A1921" s="2">
        <v>1919</v>
      </c>
      <c r="B1921" s="2" t="str">
        <f>"郭芬菲"</f>
        <v>郭芬菲</v>
      </c>
      <c r="C1921" s="2" t="s">
        <v>1821</v>
      </c>
      <c r="D1921" s="2" t="s">
        <v>1128</v>
      </c>
    </row>
    <row r="1922" spans="1:4" ht="24.75" customHeight="1">
      <c r="A1922" s="2">
        <v>1920</v>
      </c>
      <c r="B1922" s="2" t="str">
        <f>"郑晶晶"</f>
        <v>郑晶晶</v>
      </c>
      <c r="C1922" s="2" t="s">
        <v>1183</v>
      </c>
      <c r="D1922" s="2" t="s">
        <v>1128</v>
      </c>
    </row>
    <row r="1923" spans="1:4" ht="24.75" customHeight="1">
      <c r="A1923" s="2">
        <v>1921</v>
      </c>
      <c r="B1923" s="2" t="str">
        <f>"单小芬"</f>
        <v>单小芬</v>
      </c>
      <c r="C1923" s="2" t="s">
        <v>1822</v>
      </c>
      <c r="D1923" s="2" t="s">
        <v>1128</v>
      </c>
    </row>
    <row r="1924" spans="1:4" ht="24.75" customHeight="1">
      <c r="A1924" s="2">
        <v>1922</v>
      </c>
      <c r="B1924" s="2" t="str">
        <f>"桂苾雪"</f>
        <v>桂苾雪</v>
      </c>
      <c r="C1924" s="2" t="s">
        <v>1823</v>
      </c>
      <c r="D1924" s="2" t="s">
        <v>1128</v>
      </c>
    </row>
    <row r="1925" spans="1:4" ht="24.75" customHeight="1">
      <c r="A1925" s="2">
        <v>1923</v>
      </c>
      <c r="B1925" s="2" t="str">
        <f>"王丽文"</f>
        <v>王丽文</v>
      </c>
      <c r="C1925" s="2" t="s">
        <v>1824</v>
      </c>
      <c r="D1925" s="2" t="s">
        <v>1128</v>
      </c>
    </row>
    <row r="1926" spans="1:4" ht="24.75" customHeight="1">
      <c r="A1926" s="2">
        <v>1924</v>
      </c>
      <c r="B1926" s="2" t="str">
        <f>"邢文悦"</f>
        <v>邢文悦</v>
      </c>
      <c r="C1926" s="2" t="s">
        <v>1825</v>
      </c>
      <c r="D1926" s="2" t="s">
        <v>1128</v>
      </c>
    </row>
    <row r="1927" spans="1:4" ht="24.75" customHeight="1">
      <c r="A1927" s="2">
        <v>1925</v>
      </c>
      <c r="B1927" s="2" t="str">
        <f>"宛新国"</f>
        <v>宛新国</v>
      </c>
      <c r="C1927" s="2" t="s">
        <v>1826</v>
      </c>
      <c r="D1927" s="2" t="s">
        <v>1128</v>
      </c>
    </row>
    <row r="1928" spans="1:4" ht="24.75" customHeight="1">
      <c r="A1928" s="2">
        <v>1926</v>
      </c>
      <c r="B1928" s="2" t="str">
        <f>"王帅"</f>
        <v>王帅</v>
      </c>
      <c r="C1928" s="2" t="s">
        <v>955</v>
      </c>
      <c r="D1928" s="2" t="s">
        <v>1128</v>
      </c>
    </row>
    <row r="1929" spans="1:4" ht="24.75" customHeight="1">
      <c r="A1929" s="2">
        <v>1927</v>
      </c>
      <c r="B1929" s="2" t="str">
        <f>"王鹏珠"</f>
        <v>王鹏珠</v>
      </c>
      <c r="C1929" s="2" t="s">
        <v>1827</v>
      </c>
      <c r="D1929" s="2" t="s">
        <v>1128</v>
      </c>
    </row>
    <row r="1930" spans="1:4" ht="24.75" customHeight="1">
      <c r="A1930" s="2">
        <v>1928</v>
      </c>
      <c r="B1930" s="2" t="str">
        <f>"蔡莹"</f>
        <v>蔡莹</v>
      </c>
      <c r="C1930" s="2" t="s">
        <v>1828</v>
      </c>
      <c r="D1930" s="2" t="s">
        <v>1128</v>
      </c>
    </row>
    <row r="1931" spans="1:4" ht="24.75" customHeight="1">
      <c r="A1931" s="2">
        <v>1929</v>
      </c>
      <c r="B1931" s="2" t="str">
        <f>"李晓婷"</f>
        <v>李晓婷</v>
      </c>
      <c r="C1931" s="2" t="s">
        <v>148</v>
      </c>
      <c r="D1931" s="2" t="s">
        <v>1128</v>
      </c>
    </row>
    <row r="1932" spans="1:4" ht="24.75" customHeight="1">
      <c r="A1932" s="2">
        <v>1930</v>
      </c>
      <c r="B1932" s="2" t="str">
        <f>"李博俊"</f>
        <v>李博俊</v>
      </c>
      <c r="C1932" s="2" t="s">
        <v>1337</v>
      </c>
      <c r="D1932" s="2" t="s">
        <v>1128</v>
      </c>
    </row>
    <row r="1933" spans="1:4" ht="24.75" customHeight="1">
      <c r="A1933" s="2">
        <v>1931</v>
      </c>
      <c r="B1933" s="2" t="str">
        <f>"曾艺婕"</f>
        <v>曾艺婕</v>
      </c>
      <c r="C1933" s="2" t="s">
        <v>1829</v>
      </c>
      <c r="D1933" s="2" t="s">
        <v>1128</v>
      </c>
    </row>
    <row r="1934" spans="1:4" ht="24.75" customHeight="1">
      <c r="A1934" s="2">
        <v>1932</v>
      </c>
      <c r="B1934" s="2" t="str">
        <f>"王丹"</f>
        <v>王丹</v>
      </c>
      <c r="C1934" s="2" t="s">
        <v>364</v>
      </c>
      <c r="D1934" s="2" t="s">
        <v>1128</v>
      </c>
    </row>
    <row r="1935" spans="1:4" ht="24.75" customHeight="1">
      <c r="A1935" s="2">
        <v>1933</v>
      </c>
      <c r="B1935" s="2" t="str">
        <f>"陈翁霞"</f>
        <v>陈翁霞</v>
      </c>
      <c r="C1935" s="2" t="s">
        <v>1830</v>
      </c>
      <c r="D1935" s="2" t="s">
        <v>1128</v>
      </c>
    </row>
    <row r="1936" spans="1:4" ht="24.75" customHeight="1">
      <c r="A1936" s="2">
        <v>1934</v>
      </c>
      <c r="B1936" s="2" t="str">
        <f>"黄美珠"</f>
        <v>黄美珠</v>
      </c>
      <c r="C1936" s="2" t="s">
        <v>1831</v>
      </c>
      <c r="D1936" s="2" t="s">
        <v>1128</v>
      </c>
    </row>
    <row r="1937" spans="1:4" ht="24.75" customHeight="1">
      <c r="A1937" s="2">
        <v>1935</v>
      </c>
      <c r="B1937" s="2" t="str">
        <f>"唐萍"</f>
        <v>唐萍</v>
      </c>
      <c r="C1937" s="2" t="s">
        <v>1832</v>
      </c>
      <c r="D1937" s="2" t="s">
        <v>1128</v>
      </c>
    </row>
    <row r="1938" spans="1:4" ht="24.75" customHeight="1">
      <c r="A1938" s="2">
        <v>1936</v>
      </c>
      <c r="B1938" s="2" t="str">
        <f>"何晶晶"</f>
        <v>何晶晶</v>
      </c>
      <c r="C1938" s="2" t="s">
        <v>1833</v>
      </c>
      <c r="D1938" s="2" t="s">
        <v>1128</v>
      </c>
    </row>
    <row r="1939" spans="1:4" ht="24.75" customHeight="1">
      <c r="A1939" s="2">
        <v>1937</v>
      </c>
      <c r="B1939" s="2" t="str">
        <f>"王康斌"</f>
        <v>王康斌</v>
      </c>
      <c r="C1939" s="2" t="s">
        <v>1834</v>
      </c>
      <c r="D1939" s="2" t="s">
        <v>1128</v>
      </c>
    </row>
    <row r="1940" spans="1:4" ht="24.75" customHeight="1">
      <c r="A1940" s="2">
        <v>1938</v>
      </c>
      <c r="B1940" s="2" t="str">
        <f>"段京玲"</f>
        <v>段京玲</v>
      </c>
      <c r="C1940" s="2" t="s">
        <v>1835</v>
      </c>
      <c r="D1940" s="2" t="s">
        <v>1128</v>
      </c>
    </row>
    <row r="1941" spans="1:4" ht="24.75" customHeight="1">
      <c r="A1941" s="2">
        <v>1939</v>
      </c>
      <c r="B1941" s="2" t="str">
        <f>"李德丽"</f>
        <v>李德丽</v>
      </c>
      <c r="C1941" s="2" t="s">
        <v>1836</v>
      </c>
      <c r="D1941" s="2" t="s">
        <v>1128</v>
      </c>
    </row>
    <row r="1942" spans="1:4" ht="24.75" customHeight="1">
      <c r="A1942" s="2">
        <v>1940</v>
      </c>
      <c r="B1942" s="2" t="str">
        <f>"梁昌迅"</f>
        <v>梁昌迅</v>
      </c>
      <c r="C1942" s="2" t="s">
        <v>1837</v>
      </c>
      <c r="D1942" s="2" t="s">
        <v>1128</v>
      </c>
    </row>
    <row r="1943" spans="1:4" ht="24.75" customHeight="1">
      <c r="A1943" s="2">
        <v>1941</v>
      </c>
      <c r="B1943" s="2" t="str">
        <f>"林书旭"</f>
        <v>林书旭</v>
      </c>
      <c r="C1943" s="2" t="s">
        <v>1838</v>
      </c>
      <c r="D1943" s="2" t="s">
        <v>1128</v>
      </c>
    </row>
    <row r="1944" spans="1:4" ht="24.75" customHeight="1">
      <c r="A1944" s="2">
        <v>1942</v>
      </c>
      <c r="B1944" s="2" t="str">
        <f>"廖桂颖"</f>
        <v>廖桂颖</v>
      </c>
      <c r="C1944" s="2" t="s">
        <v>907</v>
      </c>
      <c r="D1944" s="2" t="s">
        <v>1128</v>
      </c>
    </row>
    <row r="1945" spans="1:4" ht="24.75" customHeight="1">
      <c r="A1945" s="2">
        <v>1943</v>
      </c>
      <c r="B1945" s="2" t="str">
        <f>"陈敏敏"</f>
        <v>陈敏敏</v>
      </c>
      <c r="C1945" s="2" t="s">
        <v>1839</v>
      </c>
      <c r="D1945" s="2" t="s">
        <v>1128</v>
      </c>
    </row>
    <row r="1946" spans="1:4" ht="24.75" customHeight="1">
      <c r="A1946" s="2">
        <v>1944</v>
      </c>
      <c r="B1946" s="2" t="str">
        <f>"陈惠"</f>
        <v>陈惠</v>
      </c>
      <c r="C1946" s="2" t="s">
        <v>1840</v>
      </c>
      <c r="D1946" s="2" t="s">
        <v>1128</v>
      </c>
    </row>
    <row r="1947" spans="1:4" ht="24.75" customHeight="1">
      <c r="A1947" s="2">
        <v>1945</v>
      </c>
      <c r="B1947" s="2" t="str">
        <f>"符兰奕"</f>
        <v>符兰奕</v>
      </c>
      <c r="C1947" s="2" t="s">
        <v>1841</v>
      </c>
      <c r="D1947" s="2" t="s">
        <v>1128</v>
      </c>
    </row>
    <row r="1948" spans="1:4" ht="24.75" customHeight="1">
      <c r="A1948" s="2">
        <v>1946</v>
      </c>
      <c r="B1948" s="2" t="str">
        <f>"朱婉悦"</f>
        <v>朱婉悦</v>
      </c>
      <c r="C1948" s="2" t="s">
        <v>1842</v>
      </c>
      <c r="D1948" s="2" t="s">
        <v>1128</v>
      </c>
    </row>
    <row r="1949" spans="1:4" ht="24.75" customHeight="1">
      <c r="A1949" s="2">
        <v>1947</v>
      </c>
      <c r="B1949" s="2" t="str">
        <f>"吴珏磊"</f>
        <v>吴珏磊</v>
      </c>
      <c r="C1949" s="2" t="s">
        <v>1843</v>
      </c>
      <c r="D1949" s="2" t="s">
        <v>1128</v>
      </c>
    </row>
    <row r="1950" spans="1:4" ht="24.75" customHeight="1">
      <c r="A1950" s="2">
        <v>1948</v>
      </c>
      <c r="B1950" s="2" t="str">
        <f>"马丹"</f>
        <v>马丹</v>
      </c>
      <c r="C1950" s="2" t="s">
        <v>1844</v>
      </c>
      <c r="D1950" s="2" t="s">
        <v>1128</v>
      </c>
    </row>
    <row r="1951" spans="1:4" ht="24.75" customHeight="1">
      <c r="A1951" s="2">
        <v>1949</v>
      </c>
      <c r="B1951" s="2" t="str">
        <f>"赵松鑫"</f>
        <v>赵松鑫</v>
      </c>
      <c r="C1951" s="2" t="s">
        <v>1845</v>
      </c>
      <c r="D1951" s="2" t="s">
        <v>1128</v>
      </c>
    </row>
    <row r="1952" spans="1:4" ht="24.75" customHeight="1">
      <c r="A1952" s="2">
        <v>1950</v>
      </c>
      <c r="B1952" s="2" t="str">
        <f>"符小梅"</f>
        <v>符小梅</v>
      </c>
      <c r="C1952" s="2" t="s">
        <v>1316</v>
      </c>
      <c r="D1952" s="2" t="s">
        <v>1128</v>
      </c>
    </row>
    <row r="1953" spans="1:4" ht="24.75" customHeight="1">
      <c r="A1953" s="2">
        <v>1951</v>
      </c>
      <c r="B1953" s="2" t="str">
        <f>"钟惠娟"</f>
        <v>钟惠娟</v>
      </c>
      <c r="C1953" s="2" t="s">
        <v>1846</v>
      </c>
      <c r="D1953" s="2" t="s">
        <v>1128</v>
      </c>
    </row>
    <row r="1954" spans="1:4" ht="24.75" customHeight="1">
      <c r="A1954" s="2">
        <v>1952</v>
      </c>
      <c r="B1954" s="2" t="str">
        <f>"虞得水"</f>
        <v>虞得水</v>
      </c>
      <c r="C1954" s="2" t="s">
        <v>1847</v>
      </c>
      <c r="D1954" s="2" t="s">
        <v>1128</v>
      </c>
    </row>
    <row r="1955" spans="1:4" ht="24.75" customHeight="1">
      <c r="A1955" s="2">
        <v>1953</v>
      </c>
      <c r="B1955" s="2" t="str">
        <f>"林贞汝"</f>
        <v>林贞汝</v>
      </c>
      <c r="C1955" s="2" t="s">
        <v>1848</v>
      </c>
      <c r="D1955" s="2" t="s">
        <v>1128</v>
      </c>
    </row>
    <row r="1956" spans="1:4" ht="24.75" customHeight="1">
      <c r="A1956" s="2">
        <v>1954</v>
      </c>
      <c r="B1956" s="2" t="str">
        <f>"陈诚"</f>
        <v>陈诚</v>
      </c>
      <c r="C1956" s="2" t="s">
        <v>1849</v>
      </c>
      <c r="D1956" s="2" t="s">
        <v>1128</v>
      </c>
    </row>
    <row r="1957" spans="1:4" ht="24.75" customHeight="1">
      <c r="A1957" s="2">
        <v>1955</v>
      </c>
      <c r="B1957" s="2" t="str">
        <f>"于晓成"</f>
        <v>于晓成</v>
      </c>
      <c r="C1957" s="2" t="s">
        <v>1850</v>
      </c>
      <c r="D1957" s="2" t="s">
        <v>1128</v>
      </c>
    </row>
    <row r="1958" spans="1:4" ht="24.75" customHeight="1">
      <c r="A1958" s="2">
        <v>1956</v>
      </c>
      <c r="B1958" s="2" t="str">
        <f>"汤妃"</f>
        <v>汤妃</v>
      </c>
      <c r="C1958" s="2" t="s">
        <v>1851</v>
      </c>
      <c r="D1958" s="2" t="s">
        <v>1128</v>
      </c>
    </row>
    <row r="1959" spans="1:4" ht="24.75" customHeight="1">
      <c r="A1959" s="2">
        <v>1957</v>
      </c>
      <c r="B1959" s="2" t="str">
        <f>"陈少琴"</f>
        <v>陈少琴</v>
      </c>
      <c r="C1959" s="2" t="s">
        <v>1852</v>
      </c>
      <c r="D1959" s="2" t="s">
        <v>1128</v>
      </c>
    </row>
    <row r="1960" spans="1:4" ht="24.75" customHeight="1">
      <c r="A1960" s="2">
        <v>1958</v>
      </c>
      <c r="B1960" s="2" t="str">
        <f>"符小娟"</f>
        <v>符小娟</v>
      </c>
      <c r="C1960" s="2" t="s">
        <v>1853</v>
      </c>
      <c r="D1960" s="2" t="s">
        <v>1128</v>
      </c>
    </row>
    <row r="1961" spans="1:4" ht="24.75" customHeight="1">
      <c r="A1961" s="2">
        <v>1959</v>
      </c>
      <c r="B1961" s="2" t="str">
        <f>"胡可可"</f>
        <v>胡可可</v>
      </c>
      <c r="C1961" s="2" t="s">
        <v>1854</v>
      </c>
      <c r="D1961" s="2" t="s">
        <v>1128</v>
      </c>
    </row>
    <row r="1962" spans="1:4" ht="24.75" customHeight="1">
      <c r="A1962" s="2">
        <v>1960</v>
      </c>
      <c r="B1962" s="2" t="str">
        <f>"吴莹"</f>
        <v>吴莹</v>
      </c>
      <c r="C1962" s="2" t="s">
        <v>1855</v>
      </c>
      <c r="D1962" s="2" t="s">
        <v>1128</v>
      </c>
    </row>
    <row r="1963" spans="1:4" ht="24.75" customHeight="1">
      <c r="A1963" s="2">
        <v>1961</v>
      </c>
      <c r="B1963" s="2" t="str">
        <f>"宋锐"</f>
        <v>宋锐</v>
      </c>
      <c r="C1963" s="2" t="s">
        <v>1856</v>
      </c>
      <c r="D1963" s="2" t="s">
        <v>1128</v>
      </c>
    </row>
    <row r="1964" spans="1:4" ht="24.75" customHeight="1">
      <c r="A1964" s="2">
        <v>1962</v>
      </c>
      <c r="B1964" s="2" t="str">
        <f>"杜嘉铭"</f>
        <v>杜嘉铭</v>
      </c>
      <c r="C1964" s="2" t="s">
        <v>1857</v>
      </c>
      <c r="D1964" s="2" t="s">
        <v>1128</v>
      </c>
    </row>
    <row r="1965" spans="1:4" ht="24.75" customHeight="1">
      <c r="A1965" s="2">
        <v>1963</v>
      </c>
      <c r="B1965" s="2" t="str">
        <f>"王南婉"</f>
        <v>王南婉</v>
      </c>
      <c r="C1965" s="2" t="s">
        <v>1858</v>
      </c>
      <c r="D1965" s="2" t="s">
        <v>1128</v>
      </c>
    </row>
    <row r="1966" spans="1:4" ht="24.75" customHeight="1">
      <c r="A1966" s="2">
        <v>1964</v>
      </c>
      <c r="B1966" s="2" t="str">
        <f>"朱梦颖"</f>
        <v>朱梦颖</v>
      </c>
      <c r="C1966" s="2" t="s">
        <v>1859</v>
      </c>
      <c r="D1966" s="2" t="s">
        <v>1128</v>
      </c>
    </row>
    <row r="1967" spans="1:4" ht="24.75" customHeight="1">
      <c r="A1967" s="2">
        <v>1965</v>
      </c>
      <c r="B1967" s="2" t="str">
        <f>"张乐彬"</f>
        <v>张乐彬</v>
      </c>
      <c r="C1967" s="2" t="s">
        <v>1860</v>
      </c>
      <c r="D1967" s="2" t="s">
        <v>1128</v>
      </c>
    </row>
    <row r="1968" spans="1:4" ht="24.75" customHeight="1">
      <c r="A1968" s="2">
        <v>1966</v>
      </c>
      <c r="B1968" s="2" t="str">
        <f>"李伯炳"</f>
        <v>李伯炳</v>
      </c>
      <c r="C1968" s="2" t="s">
        <v>1861</v>
      </c>
      <c r="D1968" s="2" t="s">
        <v>1128</v>
      </c>
    </row>
    <row r="1969" spans="1:4" ht="24.75" customHeight="1">
      <c r="A1969" s="2">
        <v>1967</v>
      </c>
      <c r="B1969" s="2" t="str">
        <f>"黄清"</f>
        <v>黄清</v>
      </c>
      <c r="C1969" s="2" t="s">
        <v>1862</v>
      </c>
      <c r="D1969" s="2" t="s">
        <v>1128</v>
      </c>
    </row>
    <row r="1970" spans="1:4" ht="24.75" customHeight="1">
      <c r="A1970" s="2">
        <v>1968</v>
      </c>
      <c r="B1970" s="2" t="str">
        <f>"王雪芬"</f>
        <v>王雪芬</v>
      </c>
      <c r="C1970" s="2" t="s">
        <v>1863</v>
      </c>
      <c r="D1970" s="2" t="s">
        <v>1128</v>
      </c>
    </row>
    <row r="1971" spans="1:4" ht="24.75" customHeight="1">
      <c r="A1971" s="2">
        <v>1969</v>
      </c>
      <c r="B1971" s="2" t="str">
        <f>"杨帆"</f>
        <v>杨帆</v>
      </c>
      <c r="C1971" s="2" t="s">
        <v>1864</v>
      </c>
      <c r="D1971" s="2" t="s">
        <v>1128</v>
      </c>
    </row>
    <row r="1972" spans="1:4" ht="24.75" customHeight="1">
      <c r="A1972" s="2">
        <v>1970</v>
      </c>
      <c r="B1972" s="2" t="str">
        <f>"李密"</f>
        <v>李密</v>
      </c>
      <c r="C1972" s="2" t="s">
        <v>1865</v>
      </c>
      <c r="D1972" s="2" t="s">
        <v>1128</v>
      </c>
    </row>
    <row r="1973" spans="1:4" ht="24.75" customHeight="1">
      <c r="A1973" s="2">
        <v>1971</v>
      </c>
      <c r="B1973" s="2" t="str">
        <f>"陈曼菲"</f>
        <v>陈曼菲</v>
      </c>
      <c r="C1973" s="2" t="s">
        <v>1866</v>
      </c>
      <c r="D1973" s="2" t="s">
        <v>1128</v>
      </c>
    </row>
    <row r="1974" spans="1:4" ht="24.75" customHeight="1">
      <c r="A1974" s="2">
        <v>1972</v>
      </c>
      <c r="B1974" s="2" t="str">
        <f>"何丰男"</f>
        <v>何丰男</v>
      </c>
      <c r="C1974" s="2" t="s">
        <v>1867</v>
      </c>
      <c r="D1974" s="2" t="s">
        <v>1128</v>
      </c>
    </row>
    <row r="1975" spans="1:4" ht="24.75" customHeight="1">
      <c r="A1975" s="2">
        <v>1973</v>
      </c>
      <c r="B1975" s="2" t="str">
        <f>"柴峥"</f>
        <v>柴峥</v>
      </c>
      <c r="C1975" s="2" t="s">
        <v>1868</v>
      </c>
      <c r="D1975" s="2" t="s">
        <v>1128</v>
      </c>
    </row>
    <row r="1976" spans="1:4" ht="24.75" customHeight="1">
      <c r="A1976" s="2">
        <v>1974</v>
      </c>
      <c r="B1976" s="2" t="str">
        <f>"羊成峰"</f>
        <v>羊成峰</v>
      </c>
      <c r="C1976" s="2" t="s">
        <v>1869</v>
      </c>
      <c r="D1976" s="2" t="s">
        <v>1128</v>
      </c>
    </row>
    <row r="1977" spans="1:4" ht="24.75" customHeight="1">
      <c r="A1977" s="2">
        <v>1975</v>
      </c>
      <c r="B1977" s="2" t="str">
        <f>"冼庆帝"</f>
        <v>冼庆帝</v>
      </c>
      <c r="C1977" s="2" t="s">
        <v>1870</v>
      </c>
      <c r="D1977" s="2" t="s">
        <v>1128</v>
      </c>
    </row>
    <row r="1978" spans="1:4" ht="24.75" customHeight="1">
      <c r="A1978" s="2">
        <v>1976</v>
      </c>
      <c r="B1978" s="2" t="str">
        <f>"吴莹"</f>
        <v>吴莹</v>
      </c>
      <c r="C1978" s="2" t="s">
        <v>1871</v>
      </c>
      <c r="D1978" s="2" t="s">
        <v>1128</v>
      </c>
    </row>
    <row r="1979" spans="1:4" ht="24.75" customHeight="1">
      <c r="A1979" s="2">
        <v>1977</v>
      </c>
      <c r="B1979" s="2" t="str">
        <f>"谭智木"</f>
        <v>谭智木</v>
      </c>
      <c r="C1979" s="2" t="s">
        <v>1872</v>
      </c>
      <c r="D1979" s="2" t="s">
        <v>1128</v>
      </c>
    </row>
    <row r="1980" spans="1:4" ht="24.75" customHeight="1">
      <c r="A1980" s="2">
        <v>1978</v>
      </c>
      <c r="B1980" s="2" t="str">
        <f>"陈柳柳"</f>
        <v>陈柳柳</v>
      </c>
      <c r="C1980" s="2" t="s">
        <v>1873</v>
      </c>
      <c r="D1980" s="2" t="s">
        <v>1128</v>
      </c>
    </row>
    <row r="1981" spans="1:4" ht="24.75" customHeight="1">
      <c r="A1981" s="2">
        <v>1979</v>
      </c>
      <c r="B1981" s="2" t="str">
        <f>"陈佳雯"</f>
        <v>陈佳雯</v>
      </c>
      <c r="C1981" s="2" t="s">
        <v>1874</v>
      </c>
      <c r="D1981" s="2" t="s">
        <v>1128</v>
      </c>
    </row>
    <row r="1982" spans="1:4" ht="24.75" customHeight="1">
      <c r="A1982" s="2">
        <v>1980</v>
      </c>
      <c r="B1982" s="2" t="str">
        <f>"文雨薇"</f>
        <v>文雨薇</v>
      </c>
      <c r="C1982" s="2" t="s">
        <v>1875</v>
      </c>
      <c r="D1982" s="2" t="s">
        <v>1128</v>
      </c>
    </row>
    <row r="1983" spans="1:4" ht="24.75" customHeight="1">
      <c r="A1983" s="2">
        <v>1981</v>
      </c>
      <c r="B1983" s="2" t="str">
        <f>"滕泽欣"</f>
        <v>滕泽欣</v>
      </c>
      <c r="C1983" s="2" t="s">
        <v>1876</v>
      </c>
      <c r="D1983" s="2" t="s">
        <v>1128</v>
      </c>
    </row>
    <row r="1984" spans="1:4" ht="24.75" customHeight="1">
      <c r="A1984" s="2">
        <v>1982</v>
      </c>
      <c r="B1984" s="2" t="str">
        <f>"罗爱青"</f>
        <v>罗爱青</v>
      </c>
      <c r="C1984" s="2" t="s">
        <v>1877</v>
      </c>
      <c r="D1984" s="2" t="s">
        <v>1128</v>
      </c>
    </row>
    <row r="1985" spans="1:4" ht="24.75" customHeight="1">
      <c r="A1985" s="2">
        <v>1983</v>
      </c>
      <c r="B1985" s="2" t="str">
        <f>"陈瑞红"</f>
        <v>陈瑞红</v>
      </c>
      <c r="C1985" s="2" t="s">
        <v>1878</v>
      </c>
      <c r="D1985" s="2" t="s">
        <v>1128</v>
      </c>
    </row>
    <row r="1986" spans="1:4" ht="24.75" customHeight="1">
      <c r="A1986" s="2">
        <v>1984</v>
      </c>
      <c r="B1986" s="2" t="str">
        <f>"吴传曼"</f>
        <v>吴传曼</v>
      </c>
      <c r="C1986" s="2" t="s">
        <v>1879</v>
      </c>
      <c r="D1986" s="2" t="s">
        <v>1128</v>
      </c>
    </row>
    <row r="1987" spans="1:4" ht="24.75" customHeight="1">
      <c r="A1987" s="2">
        <v>1985</v>
      </c>
      <c r="B1987" s="2" t="str">
        <f>"梁宇"</f>
        <v>梁宇</v>
      </c>
      <c r="C1987" s="2" t="s">
        <v>1880</v>
      </c>
      <c r="D1987" s="2" t="s">
        <v>1128</v>
      </c>
    </row>
    <row r="1988" spans="1:4" ht="24.75" customHeight="1">
      <c r="A1988" s="2">
        <v>1986</v>
      </c>
      <c r="B1988" s="2" t="str">
        <f>"黎隆茂"</f>
        <v>黎隆茂</v>
      </c>
      <c r="C1988" s="2" t="s">
        <v>629</v>
      </c>
      <c r="D1988" s="2" t="s">
        <v>1128</v>
      </c>
    </row>
    <row r="1989" spans="1:4" ht="24.75" customHeight="1">
      <c r="A1989" s="2">
        <v>1987</v>
      </c>
      <c r="B1989" s="2" t="str">
        <f>"符传旺"</f>
        <v>符传旺</v>
      </c>
      <c r="C1989" s="2" t="s">
        <v>1881</v>
      </c>
      <c r="D1989" s="2" t="s">
        <v>1128</v>
      </c>
    </row>
    <row r="1990" spans="1:4" ht="24.75" customHeight="1">
      <c r="A1990" s="2">
        <v>1988</v>
      </c>
      <c r="B1990" s="2" t="str">
        <f>"李小欣"</f>
        <v>李小欣</v>
      </c>
      <c r="C1990" s="2" t="s">
        <v>1882</v>
      </c>
      <c r="D1990" s="2" t="s">
        <v>1128</v>
      </c>
    </row>
    <row r="1991" spans="1:4" ht="24.75" customHeight="1">
      <c r="A1991" s="2">
        <v>1989</v>
      </c>
      <c r="B1991" s="2" t="str">
        <f>"戴潇敏"</f>
        <v>戴潇敏</v>
      </c>
      <c r="C1991" s="2" t="s">
        <v>1883</v>
      </c>
      <c r="D1991" s="2" t="s">
        <v>1128</v>
      </c>
    </row>
    <row r="1992" spans="1:4" ht="24.75" customHeight="1">
      <c r="A1992" s="2">
        <v>1990</v>
      </c>
      <c r="B1992" s="2" t="str">
        <f>"王海玲"</f>
        <v>王海玲</v>
      </c>
      <c r="C1992" s="2" t="s">
        <v>1884</v>
      </c>
      <c r="D1992" s="2" t="s">
        <v>1128</v>
      </c>
    </row>
    <row r="1993" spans="1:4" ht="24.75" customHeight="1">
      <c r="A1993" s="2">
        <v>1991</v>
      </c>
      <c r="B1993" s="2" t="str">
        <f>"洪盛辉"</f>
        <v>洪盛辉</v>
      </c>
      <c r="C1993" s="2" t="s">
        <v>1123</v>
      </c>
      <c r="D1993" s="2" t="s">
        <v>1128</v>
      </c>
    </row>
    <row r="1994" spans="1:4" ht="24.75" customHeight="1">
      <c r="A1994" s="2">
        <v>1992</v>
      </c>
      <c r="B1994" s="2" t="str">
        <f>"李娜"</f>
        <v>李娜</v>
      </c>
      <c r="C1994" s="2" t="s">
        <v>1885</v>
      </c>
      <c r="D1994" s="2" t="s">
        <v>1128</v>
      </c>
    </row>
    <row r="1995" spans="1:4" ht="24.75" customHeight="1">
      <c r="A1995" s="2">
        <v>1993</v>
      </c>
      <c r="B1995" s="2" t="str">
        <f>"符泽茂"</f>
        <v>符泽茂</v>
      </c>
      <c r="C1995" s="2" t="s">
        <v>1886</v>
      </c>
      <c r="D1995" s="2" t="s">
        <v>1128</v>
      </c>
    </row>
    <row r="1996" spans="1:4" ht="24.75" customHeight="1">
      <c r="A1996" s="2">
        <v>1994</v>
      </c>
      <c r="B1996" s="2" t="str">
        <f>"李怡萱"</f>
        <v>李怡萱</v>
      </c>
      <c r="C1996" s="2" t="s">
        <v>1887</v>
      </c>
      <c r="D1996" s="2" t="s">
        <v>1128</v>
      </c>
    </row>
    <row r="1997" spans="1:4" ht="24.75" customHeight="1">
      <c r="A1997" s="2">
        <v>1995</v>
      </c>
      <c r="B1997" s="2" t="str">
        <f>"王有建"</f>
        <v>王有建</v>
      </c>
      <c r="C1997" s="2" t="s">
        <v>1888</v>
      </c>
      <c r="D1997" s="2" t="s">
        <v>1128</v>
      </c>
    </row>
    <row r="1998" spans="1:4" ht="24.75" customHeight="1">
      <c r="A1998" s="2">
        <v>1996</v>
      </c>
      <c r="B1998" s="2" t="str">
        <f>"王苹"</f>
        <v>王苹</v>
      </c>
      <c r="C1998" s="2" t="s">
        <v>1889</v>
      </c>
      <c r="D1998" s="2" t="s">
        <v>1128</v>
      </c>
    </row>
    <row r="1999" spans="1:4" ht="24.75" customHeight="1">
      <c r="A1999" s="2">
        <v>1997</v>
      </c>
      <c r="B1999" s="2" t="str">
        <f>"林双玲"</f>
        <v>林双玲</v>
      </c>
      <c r="C1999" s="2" t="s">
        <v>1890</v>
      </c>
      <c r="D1999" s="2" t="s">
        <v>1128</v>
      </c>
    </row>
    <row r="2000" spans="1:4" ht="24.75" customHeight="1">
      <c r="A2000" s="2">
        <v>1998</v>
      </c>
      <c r="B2000" s="2" t="str">
        <f>"王闯"</f>
        <v>王闯</v>
      </c>
      <c r="C2000" s="2" t="s">
        <v>1891</v>
      </c>
      <c r="D2000" s="2" t="s">
        <v>1128</v>
      </c>
    </row>
    <row r="2001" spans="1:4" ht="24.75" customHeight="1">
      <c r="A2001" s="2">
        <v>1999</v>
      </c>
      <c r="B2001" s="2" t="str">
        <f>"许嘉"</f>
        <v>许嘉</v>
      </c>
      <c r="C2001" s="2" t="s">
        <v>1892</v>
      </c>
      <c r="D2001" s="2" t="s">
        <v>1128</v>
      </c>
    </row>
    <row r="2002" spans="1:4" ht="24.75" customHeight="1">
      <c r="A2002" s="2">
        <v>2000</v>
      </c>
      <c r="B2002" s="2" t="str">
        <f>"文晨旭"</f>
        <v>文晨旭</v>
      </c>
      <c r="C2002" s="2" t="s">
        <v>1893</v>
      </c>
      <c r="D2002" s="2" t="s">
        <v>1128</v>
      </c>
    </row>
    <row r="2003" spans="1:4" ht="24.75" customHeight="1">
      <c r="A2003" s="2">
        <v>2001</v>
      </c>
      <c r="B2003" s="2" t="str">
        <f>"陈典"</f>
        <v>陈典</v>
      </c>
      <c r="C2003" s="2" t="s">
        <v>1894</v>
      </c>
      <c r="D2003" s="2" t="s">
        <v>1128</v>
      </c>
    </row>
    <row r="2004" spans="1:4" ht="24.75" customHeight="1">
      <c r="A2004" s="2">
        <v>2002</v>
      </c>
      <c r="B2004" s="2" t="str">
        <f>"黄金美"</f>
        <v>黄金美</v>
      </c>
      <c r="C2004" s="2" t="s">
        <v>1895</v>
      </c>
      <c r="D2004" s="2" t="s">
        <v>1128</v>
      </c>
    </row>
    <row r="2005" spans="1:4" ht="24.75" customHeight="1">
      <c r="A2005" s="2">
        <v>2003</v>
      </c>
      <c r="B2005" s="2" t="str">
        <f>"吴毓铧"</f>
        <v>吴毓铧</v>
      </c>
      <c r="C2005" s="2" t="s">
        <v>1161</v>
      </c>
      <c r="D2005" s="2" t="s">
        <v>1128</v>
      </c>
    </row>
    <row r="2006" spans="1:4" ht="24.75" customHeight="1">
      <c r="A2006" s="2">
        <v>2004</v>
      </c>
      <c r="B2006" s="2" t="str">
        <f>"李露"</f>
        <v>李露</v>
      </c>
      <c r="C2006" s="2" t="s">
        <v>1896</v>
      </c>
      <c r="D2006" s="2" t="s">
        <v>1128</v>
      </c>
    </row>
    <row r="2007" spans="1:4" ht="24.75" customHeight="1">
      <c r="A2007" s="2">
        <v>2005</v>
      </c>
      <c r="B2007" s="2" t="str">
        <f>"王孝权"</f>
        <v>王孝权</v>
      </c>
      <c r="C2007" s="2" t="s">
        <v>1378</v>
      </c>
      <c r="D2007" s="2" t="s">
        <v>1128</v>
      </c>
    </row>
    <row r="2008" spans="1:4" ht="24.75" customHeight="1">
      <c r="A2008" s="2">
        <v>2006</v>
      </c>
      <c r="B2008" s="2" t="str">
        <f>"符玉秋"</f>
        <v>符玉秋</v>
      </c>
      <c r="C2008" s="2" t="s">
        <v>1897</v>
      </c>
      <c r="D2008" s="2" t="s">
        <v>1128</v>
      </c>
    </row>
    <row r="2009" spans="1:4" ht="24.75" customHeight="1">
      <c r="A2009" s="2">
        <v>2007</v>
      </c>
      <c r="B2009" s="2" t="str">
        <f>"李豫"</f>
        <v>李豫</v>
      </c>
      <c r="C2009" s="2" t="s">
        <v>1898</v>
      </c>
      <c r="D2009" s="2" t="s">
        <v>1128</v>
      </c>
    </row>
    <row r="2010" spans="1:4" ht="24.75" customHeight="1">
      <c r="A2010" s="2">
        <v>2008</v>
      </c>
      <c r="B2010" s="2" t="str">
        <f>"符晨曦"</f>
        <v>符晨曦</v>
      </c>
      <c r="C2010" s="2" t="s">
        <v>1899</v>
      </c>
      <c r="D2010" s="2" t="s">
        <v>1128</v>
      </c>
    </row>
    <row r="2011" spans="1:4" ht="24.75" customHeight="1">
      <c r="A2011" s="2">
        <v>2009</v>
      </c>
      <c r="B2011" s="2" t="str">
        <f>"王天冬"</f>
        <v>王天冬</v>
      </c>
      <c r="C2011" s="2" t="s">
        <v>1900</v>
      </c>
      <c r="D2011" s="2" t="s">
        <v>1128</v>
      </c>
    </row>
    <row r="2012" spans="1:4" ht="24.75" customHeight="1">
      <c r="A2012" s="2">
        <v>2010</v>
      </c>
      <c r="B2012" s="2" t="str">
        <f>"曾珊珊"</f>
        <v>曾珊珊</v>
      </c>
      <c r="C2012" s="2" t="s">
        <v>1901</v>
      </c>
      <c r="D2012" s="2" t="s">
        <v>1128</v>
      </c>
    </row>
    <row r="2013" spans="1:4" ht="24.75" customHeight="1">
      <c r="A2013" s="2">
        <v>2011</v>
      </c>
      <c r="B2013" s="2" t="str">
        <f>"王超"</f>
        <v>王超</v>
      </c>
      <c r="C2013" s="2" t="s">
        <v>1902</v>
      </c>
      <c r="D2013" s="2" t="s">
        <v>1128</v>
      </c>
    </row>
    <row r="2014" spans="1:4" ht="24.75" customHeight="1">
      <c r="A2014" s="2">
        <v>2012</v>
      </c>
      <c r="B2014" s="2" t="str">
        <f>"王惠"</f>
        <v>王惠</v>
      </c>
      <c r="C2014" s="2" t="s">
        <v>1903</v>
      </c>
      <c r="D2014" s="2" t="s">
        <v>1128</v>
      </c>
    </row>
    <row r="2015" spans="1:4" ht="24.75" customHeight="1">
      <c r="A2015" s="2">
        <v>2013</v>
      </c>
      <c r="B2015" s="2" t="str">
        <f>"常思博大"</f>
        <v>常思博大</v>
      </c>
      <c r="C2015" s="2" t="s">
        <v>1904</v>
      </c>
      <c r="D2015" s="2" t="s">
        <v>1128</v>
      </c>
    </row>
    <row r="2016" spans="1:4" ht="24.75" customHeight="1">
      <c r="A2016" s="2">
        <v>2014</v>
      </c>
      <c r="B2016" s="2" t="str">
        <f>"黄欣"</f>
        <v>黄欣</v>
      </c>
      <c r="C2016" s="2" t="s">
        <v>1905</v>
      </c>
      <c r="D2016" s="2" t="s">
        <v>1128</v>
      </c>
    </row>
    <row r="2017" spans="1:4" ht="24.75" customHeight="1">
      <c r="A2017" s="2">
        <v>2015</v>
      </c>
      <c r="B2017" s="2" t="str">
        <f>"林拥书"</f>
        <v>林拥书</v>
      </c>
      <c r="C2017" s="2" t="s">
        <v>1906</v>
      </c>
      <c r="D2017" s="2" t="s">
        <v>1128</v>
      </c>
    </row>
    <row r="2018" spans="1:4" ht="24.75" customHeight="1">
      <c r="A2018" s="2">
        <v>2016</v>
      </c>
      <c r="B2018" s="2" t="str">
        <f>"陈艳丹"</f>
        <v>陈艳丹</v>
      </c>
      <c r="C2018" s="2" t="s">
        <v>1907</v>
      </c>
      <c r="D2018" s="2" t="s">
        <v>1128</v>
      </c>
    </row>
    <row r="2019" spans="1:4" ht="24.75" customHeight="1">
      <c r="A2019" s="2">
        <v>2017</v>
      </c>
      <c r="B2019" s="2" t="str">
        <f>"徐安琪"</f>
        <v>徐安琪</v>
      </c>
      <c r="C2019" s="2" t="s">
        <v>1908</v>
      </c>
      <c r="D2019" s="2" t="s">
        <v>1128</v>
      </c>
    </row>
    <row r="2020" spans="1:4" ht="24.75" customHeight="1">
      <c r="A2020" s="2">
        <v>2018</v>
      </c>
      <c r="B2020" s="2" t="str">
        <f>"韩晓春"</f>
        <v>韩晓春</v>
      </c>
      <c r="C2020" s="2" t="s">
        <v>578</v>
      </c>
      <c r="D2020" s="2" t="s">
        <v>1128</v>
      </c>
    </row>
    <row r="2021" spans="1:4" ht="24.75" customHeight="1">
      <c r="A2021" s="2">
        <v>2019</v>
      </c>
      <c r="B2021" s="2" t="str">
        <f>"何家任"</f>
        <v>何家任</v>
      </c>
      <c r="C2021" s="2" t="s">
        <v>1909</v>
      </c>
      <c r="D2021" s="2" t="s">
        <v>1128</v>
      </c>
    </row>
    <row r="2022" spans="1:4" ht="24.75" customHeight="1">
      <c r="A2022" s="2">
        <v>2020</v>
      </c>
      <c r="B2022" s="2" t="str">
        <f>"魏斌"</f>
        <v>魏斌</v>
      </c>
      <c r="C2022" s="2" t="s">
        <v>1910</v>
      </c>
      <c r="D2022" s="2" t="s">
        <v>1128</v>
      </c>
    </row>
    <row r="2023" spans="1:4" ht="24.75" customHeight="1">
      <c r="A2023" s="2">
        <v>2021</v>
      </c>
      <c r="B2023" s="2" t="str">
        <f>"冯维"</f>
        <v>冯维</v>
      </c>
      <c r="C2023" s="2" t="s">
        <v>1911</v>
      </c>
      <c r="D2023" s="2" t="s">
        <v>1128</v>
      </c>
    </row>
    <row r="2024" spans="1:4" ht="24.75" customHeight="1">
      <c r="A2024" s="2">
        <v>2022</v>
      </c>
      <c r="B2024" s="2" t="str">
        <f>"张笑冰"</f>
        <v>张笑冰</v>
      </c>
      <c r="C2024" s="2" t="s">
        <v>1912</v>
      </c>
      <c r="D2024" s="2" t="s">
        <v>1128</v>
      </c>
    </row>
    <row r="2025" spans="1:4" ht="24.75" customHeight="1">
      <c r="A2025" s="2">
        <v>2023</v>
      </c>
      <c r="B2025" s="2" t="str">
        <f>"吴燕蔓"</f>
        <v>吴燕蔓</v>
      </c>
      <c r="C2025" s="2" t="s">
        <v>1913</v>
      </c>
      <c r="D2025" s="2" t="s">
        <v>1128</v>
      </c>
    </row>
    <row r="2026" spans="1:4" ht="24.75" customHeight="1">
      <c r="A2026" s="2">
        <v>2024</v>
      </c>
      <c r="B2026" s="2" t="str">
        <f>"曾灿灿"</f>
        <v>曾灿灿</v>
      </c>
      <c r="C2026" s="2" t="s">
        <v>512</v>
      </c>
      <c r="D2026" s="2" t="s">
        <v>1128</v>
      </c>
    </row>
    <row r="2027" spans="1:4" ht="24.75" customHeight="1">
      <c r="A2027" s="2">
        <v>2025</v>
      </c>
      <c r="B2027" s="2" t="str">
        <f>"刘婧丹"</f>
        <v>刘婧丹</v>
      </c>
      <c r="C2027" s="2" t="s">
        <v>1914</v>
      </c>
      <c r="D2027" s="2" t="s">
        <v>1128</v>
      </c>
    </row>
    <row r="2028" spans="1:4" ht="24.75" customHeight="1">
      <c r="A2028" s="2">
        <v>2026</v>
      </c>
      <c r="B2028" s="2" t="str">
        <f>"朱海梦"</f>
        <v>朱海梦</v>
      </c>
      <c r="C2028" s="2" t="s">
        <v>1915</v>
      </c>
      <c r="D2028" s="2" t="s">
        <v>1128</v>
      </c>
    </row>
    <row r="2029" spans="1:4" ht="24.75" customHeight="1">
      <c r="A2029" s="2">
        <v>2027</v>
      </c>
      <c r="B2029" s="2" t="str">
        <f>"王梦"</f>
        <v>王梦</v>
      </c>
      <c r="C2029" s="2" t="s">
        <v>1916</v>
      </c>
      <c r="D2029" s="2" t="s">
        <v>1128</v>
      </c>
    </row>
    <row r="2030" spans="1:4" ht="24.75" customHeight="1">
      <c r="A2030" s="2">
        <v>2028</v>
      </c>
      <c r="B2030" s="2" t="str">
        <f>"林妤"</f>
        <v>林妤</v>
      </c>
      <c r="C2030" s="2" t="s">
        <v>1917</v>
      </c>
      <c r="D2030" s="2" t="s">
        <v>1128</v>
      </c>
    </row>
    <row r="2031" spans="1:4" ht="24.75" customHeight="1">
      <c r="A2031" s="2">
        <v>2029</v>
      </c>
      <c r="B2031" s="2" t="str">
        <f>"陈先文"</f>
        <v>陈先文</v>
      </c>
      <c r="C2031" s="2" t="s">
        <v>1918</v>
      </c>
      <c r="D2031" s="2" t="s">
        <v>1128</v>
      </c>
    </row>
    <row r="2032" spans="1:4" ht="24.75" customHeight="1">
      <c r="A2032" s="2">
        <v>2030</v>
      </c>
      <c r="B2032" s="2" t="str">
        <f>"邢琬舒"</f>
        <v>邢琬舒</v>
      </c>
      <c r="C2032" s="2" t="s">
        <v>1919</v>
      </c>
      <c r="D2032" s="2" t="s">
        <v>1128</v>
      </c>
    </row>
    <row r="2033" spans="1:4" ht="24.75" customHeight="1">
      <c r="A2033" s="2">
        <v>2031</v>
      </c>
      <c r="B2033" s="2" t="str">
        <f>"韩谢英"</f>
        <v>韩谢英</v>
      </c>
      <c r="C2033" s="2" t="s">
        <v>1920</v>
      </c>
      <c r="D2033" s="2" t="s">
        <v>1128</v>
      </c>
    </row>
    <row r="2034" spans="1:4" ht="24.75" customHeight="1">
      <c r="A2034" s="2">
        <v>2032</v>
      </c>
      <c r="B2034" s="2" t="str">
        <f>"徐小妹"</f>
        <v>徐小妹</v>
      </c>
      <c r="C2034" s="2" t="s">
        <v>1921</v>
      </c>
      <c r="D2034" s="2" t="s">
        <v>1128</v>
      </c>
    </row>
    <row r="2035" spans="1:4" ht="24.75" customHeight="1">
      <c r="A2035" s="2">
        <v>2033</v>
      </c>
      <c r="B2035" s="2" t="str">
        <f>"叶文飞"</f>
        <v>叶文飞</v>
      </c>
      <c r="C2035" s="2" t="s">
        <v>1922</v>
      </c>
      <c r="D2035" s="2" t="s">
        <v>1128</v>
      </c>
    </row>
    <row r="2036" spans="1:4" ht="24.75" customHeight="1">
      <c r="A2036" s="2">
        <v>2034</v>
      </c>
      <c r="B2036" s="2" t="str">
        <f>"邱彦铨"</f>
        <v>邱彦铨</v>
      </c>
      <c r="C2036" s="2" t="s">
        <v>1923</v>
      </c>
      <c r="D2036" s="2" t="s">
        <v>1128</v>
      </c>
    </row>
    <row r="2037" spans="1:4" ht="24.75" customHeight="1">
      <c r="A2037" s="2">
        <v>2035</v>
      </c>
      <c r="B2037" s="2" t="str">
        <f>"张孝宗"</f>
        <v>张孝宗</v>
      </c>
      <c r="C2037" s="2" t="s">
        <v>1924</v>
      </c>
      <c r="D2037" s="2" t="s">
        <v>1128</v>
      </c>
    </row>
    <row r="2038" spans="1:4" ht="24.75" customHeight="1">
      <c r="A2038" s="2">
        <v>2036</v>
      </c>
      <c r="B2038" s="2" t="str">
        <f>"李文婷"</f>
        <v>李文婷</v>
      </c>
      <c r="C2038" s="2" t="s">
        <v>1925</v>
      </c>
      <c r="D2038" s="2" t="s">
        <v>1128</v>
      </c>
    </row>
    <row r="2039" spans="1:4" ht="24.75" customHeight="1">
      <c r="A2039" s="2">
        <v>2037</v>
      </c>
      <c r="B2039" s="2" t="str">
        <f>"庞珺文"</f>
        <v>庞珺文</v>
      </c>
      <c r="C2039" s="2" t="s">
        <v>1843</v>
      </c>
      <c r="D2039" s="2" t="s">
        <v>1128</v>
      </c>
    </row>
    <row r="2040" spans="1:4" ht="24.75" customHeight="1">
      <c r="A2040" s="2">
        <v>2038</v>
      </c>
      <c r="B2040" s="2" t="str">
        <f>"周环"</f>
        <v>周环</v>
      </c>
      <c r="C2040" s="2" t="s">
        <v>1926</v>
      </c>
      <c r="D2040" s="2" t="s">
        <v>1128</v>
      </c>
    </row>
    <row r="2041" spans="1:4" ht="24.75" customHeight="1">
      <c r="A2041" s="2">
        <v>2039</v>
      </c>
      <c r="B2041" s="2" t="str">
        <f>"李思雅"</f>
        <v>李思雅</v>
      </c>
      <c r="C2041" s="2" t="s">
        <v>1927</v>
      </c>
      <c r="D2041" s="2" t="s">
        <v>1128</v>
      </c>
    </row>
    <row r="2042" spans="1:4" ht="24.75" customHeight="1">
      <c r="A2042" s="2">
        <v>2040</v>
      </c>
      <c r="B2042" s="2" t="str">
        <f>"韦小超"</f>
        <v>韦小超</v>
      </c>
      <c r="C2042" s="2" t="s">
        <v>164</v>
      </c>
      <c r="D2042" s="2" t="s">
        <v>1128</v>
      </c>
    </row>
    <row r="2043" spans="1:4" ht="24.75" customHeight="1">
      <c r="A2043" s="2">
        <v>2041</v>
      </c>
      <c r="B2043" s="2" t="str">
        <f>"符厚华"</f>
        <v>符厚华</v>
      </c>
      <c r="C2043" s="2" t="s">
        <v>1928</v>
      </c>
      <c r="D2043" s="2" t="s">
        <v>1128</v>
      </c>
    </row>
    <row r="2044" spans="1:4" ht="24.75" customHeight="1">
      <c r="A2044" s="2">
        <v>2042</v>
      </c>
      <c r="B2044" s="2" t="str">
        <f>"冯文娇"</f>
        <v>冯文娇</v>
      </c>
      <c r="C2044" s="2" t="s">
        <v>1929</v>
      </c>
      <c r="D2044" s="2" t="s">
        <v>1128</v>
      </c>
    </row>
    <row r="2045" spans="1:4" ht="24.75" customHeight="1">
      <c r="A2045" s="2">
        <v>2043</v>
      </c>
      <c r="B2045" s="2" t="str">
        <f>"郑彦宏"</f>
        <v>郑彦宏</v>
      </c>
      <c r="C2045" s="2" t="s">
        <v>1930</v>
      </c>
      <c r="D2045" s="2" t="s">
        <v>1128</v>
      </c>
    </row>
    <row r="2046" spans="1:4" ht="24.75" customHeight="1">
      <c r="A2046" s="2">
        <v>2044</v>
      </c>
      <c r="B2046" s="2" t="str">
        <f>"黄文彦"</f>
        <v>黄文彦</v>
      </c>
      <c r="C2046" s="2" t="s">
        <v>1931</v>
      </c>
      <c r="D2046" s="2" t="s">
        <v>1128</v>
      </c>
    </row>
    <row r="2047" spans="1:4" ht="24.75" customHeight="1">
      <c r="A2047" s="2">
        <v>2045</v>
      </c>
      <c r="B2047" s="2" t="str">
        <f>"符任权"</f>
        <v>符任权</v>
      </c>
      <c r="C2047" s="2" t="s">
        <v>1932</v>
      </c>
      <c r="D2047" s="2" t="s">
        <v>1128</v>
      </c>
    </row>
    <row r="2048" spans="1:4" ht="24.75" customHeight="1">
      <c r="A2048" s="2">
        <v>2046</v>
      </c>
      <c r="B2048" s="2" t="str">
        <f>"王浪"</f>
        <v>王浪</v>
      </c>
      <c r="C2048" s="2" t="s">
        <v>1002</v>
      </c>
      <c r="D2048" s="2" t="s">
        <v>1128</v>
      </c>
    </row>
    <row r="2049" spans="1:4" ht="24.75" customHeight="1">
      <c r="A2049" s="2">
        <v>2047</v>
      </c>
      <c r="B2049" s="2" t="str">
        <f>"严紫绫"</f>
        <v>严紫绫</v>
      </c>
      <c r="C2049" s="2" t="s">
        <v>1933</v>
      </c>
      <c r="D2049" s="2" t="s">
        <v>1128</v>
      </c>
    </row>
    <row r="2050" spans="1:4" ht="24.75" customHeight="1">
      <c r="A2050" s="2">
        <v>2048</v>
      </c>
      <c r="B2050" s="2" t="str">
        <f>"王媛"</f>
        <v>王媛</v>
      </c>
      <c r="C2050" s="2" t="s">
        <v>1934</v>
      </c>
      <c r="D2050" s="2" t="s">
        <v>1128</v>
      </c>
    </row>
    <row r="2051" spans="1:4" ht="24.75" customHeight="1">
      <c r="A2051" s="2">
        <v>2049</v>
      </c>
      <c r="B2051" s="2" t="str">
        <f>"游乃乙"</f>
        <v>游乃乙</v>
      </c>
      <c r="C2051" s="2" t="s">
        <v>1935</v>
      </c>
      <c r="D2051" s="2" t="s">
        <v>1128</v>
      </c>
    </row>
    <row r="2052" spans="1:4" ht="24.75" customHeight="1">
      <c r="A2052" s="2">
        <v>2050</v>
      </c>
      <c r="B2052" s="2" t="str">
        <f>"邢恒彬"</f>
        <v>邢恒彬</v>
      </c>
      <c r="C2052" s="2" t="s">
        <v>1936</v>
      </c>
      <c r="D2052" s="2" t="s">
        <v>1128</v>
      </c>
    </row>
    <row r="2053" spans="1:4" ht="24.75" customHeight="1">
      <c r="A2053" s="2">
        <v>2051</v>
      </c>
      <c r="B2053" s="2" t="str">
        <f>"杨欣"</f>
        <v>杨欣</v>
      </c>
      <c r="C2053" s="2" t="s">
        <v>1407</v>
      </c>
      <c r="D2053" s="2" t="s">
        <v>1128</v>
      </c>
    </row>
    <row r="2054" spans="1:4" ht="24.75" customHeight="1">
      <c r="A2054" s="2">
        <v>2052</v>
      </c>
      <c r="B2054" s="2" t="str">
        <f>"杨灵"</f>
        <v>杨灵</v>
      </c>
      <c r="C2054" s="2" t="s">
        <v>1937</v>
      </c>
      <c r="D2054" s="2" t="s">
        <v>1128</v>
      </c>
    </row>
    <row r="2055" spans="1:4" ht="24.75" customHeight="1">
      <c r="A2055" s="2">
        <v>2053</v>
      </c>
      <c r="B2055" s="2" t="str">
        <f>"黄艳"</f>
        <v>黄艳</v>
      </c>
      <c r="C2055" s="2" t="s">
        <v>1938</v>
      </c>
      <c r="D2055" s="2" t="s">
        <v>1128</v>
      </c>
    </row>
    <row r="2056" spans="1:4" ht="24.75" customHeight="1">
      <c r="A2056" s="2">
        <v>2054</v>
      </c>
      <c r="B2056" s="2" t="str">
        <f>"卓泽海"</f>
        <v>卓泽海</v>
      </c>
      <c r="C2056" s="2" t="s">
        <v>1939</v>
      </c>
      <c r="D2056" s="2" t="s">
        <v>1128</v>
      </c>
    </row>
    <row r="2057" spans="1:4" ht="24.75" customHeight="1">
      <c r="A2057" s="2">
        <v>2055</v>
      </c>
      <c r="B2057" s="2" t="str">
        <f>"张曼莹"</f>
        <v>张曼莹</v>
      </c>
      <c r="C2057" s="2" t="s">
        <v>1940</v>
      </c>
      <c r="D2057" s="2" t="s">
        <v>1128</v>
      </c>
    </row>
    <row r="2058" spans="1:4" ht="24.75" customHeight="1">
      <c r="A2058" s="2">
        <v>2056</v>
      </c>
      <c r="B2058" s="2" t="str">
        <f>"梁振锋"</f>
        <v>梁振锋</v>
      </c>
      <c r="C2058" s="2" t="s">
        <v>576</v>
      </c>
      <c r="D2058" s="2" t="s">
        <v>1128</v>
      </c>
    </row>
    <row r="2059" spans="1:4" ht="24.75" customHeight="1">
      <c r="A2059" s="2">
        <v>2057</v>
      </c>
      <c r="B2059" s="2" t="str">
        <f>"林浩"</f>
        <v>林浩</v>
      </c>
      <c r="C2059" s="2" t="s">
        <v>730</v>
      </c>
      <c r="D2059" s="2" t="s">
        <v>1128</v>
      </c>
    </row>
    <row r="2060" spans="1:4" ht="24.75" customHeight="1">
      <c r="A2060" s="2">
        <v>2058</v>
      </c>
      <c r="B2060" s="2" t="str">
        <f>"刘依宁"</f>
        <v>刘依宁</v>
      </c>
      <c r="C2060" s="2" t="s">
        <v>1941</v>
      </c>
      <c r="D2060" s="2" t="s">
        <v>1128</v>
      </c>
    </row>
    <row r="2061" spans="1:4" ht="24.75" customHeight="1">
      <c r="A2061" s="2">
        <v>2059</v>
      </c>
      <c r="B2061" s="2" t="str">
        <f>"陈希亮"</f>
        <v>陈希亮</v>
      </c>
      <c r="C2061" s="2" t="s">
        <v>1942</v>
      </c>
      <c r="D2061" s="2" t="s">
        <v>1128</v>
      </c>
    </row>
    <row r="2062" spans="1:4" ht="24.75" customHeight="1">
      <c r="A2062" s="2">
        <v>2060</v>
      </c>
      <c r="B2062" s="2" t="str">
        <f>"唐闻渊"</f>
        <v>唐闻渊</v>
      </c>
      <c r="C2062" s="2" t="s">
        <v>1943</v>
      </c>
      <c r="D2062" s="2" t="s">
        <v>1128</v>
      </c>
    </row>
    <row r="2063" spans="1:4" ht="24.75" customHeight="1">
      <c r="A2063" s="2">
        <v>2061</v>
      </c>
      <c r="B2063" s="2" t="str">
        <f>"麦蕾"</f>
        <v>麦蕾</v>
      </c>
      <c r="C2063" s="2" t="s">
        <v>1944</v>
      </c>
      <c r="D2063" s="2" t="s">
        <v>1128</v>
      </c>
    </row>
    <row r="2064" spans="1:4" ht="24.75" customHeight="1">
      <c r="A2064" s="2">
        <v>2062</v>
      </c>
      <c r="B2064" s="2" t="str">
        <f>"林禄威"</f>
        <v>林禄威</v>
      </c>
      <c r="C2064" s="2" t="s">
        <v>1945</v>
      </c>
      <c r="D2064" s="2" t="s">
        <v>1128</v>
      </c>
    </row>
    <row r="2065" spans="1:4" ht="24.75" customHeight="1">
      <c r="A2065" s="2">
        <v>2063</v>
      </c>
      <c r="B2065" s="2" t="str">
        <f>"陈伟鸿"</f>
        <v>陈伟鸿</v>
      </c>
      <c r="C2065" s="2" t="s">
        <v>1946</v>
      </c>
      <c r="D2065" s="2" t="s">
        <v>1128</v>
      </c>
    </row>
    <row r="2066" spans="1:4" ht="24.75" customHeight="1">
      <c r="A2066" s="2">
        <v>2064</v>
      </c>
      <c r="B2066" s="2" t="str">
        <f>"甘子莹"</f>
        <v>甘子莹</v>
      </c>
      <c r="C2066" s="2" t="s">
        <v>1947</v>
      </c>
      <c r="D2066" s="2" t="s">
        <v>1128</v>
      </c>
    </row>
    <row r="2067" spans="1:4" ht="24.75" customHeight="1">
      <c r="A2067" s="2">
        <v>2065</v>
      </c>
      <c r="B2067" s="2" t="str">
        <f>"陈秋帆"</f>
        <v>陈秋帆</v>
      </c>
      <c r="C2067" s="2" t="s">
        <v>1948</v>
      </c>
      <c r="D2067" s="2" t="s">
        <v>1128</v>
      </c>
    </row>
    <row r="2068" spans="1:4" ht="24.75" customHeight="1">
      <c r="A2068" s="2">
        <v>2066</v>
      </c>
      <c r="B2068" s="2" t="str">
        <f>"高畅"</f>
        <v>高畅</v>
      </c>
      <c r="C2068" s="2" t="s">
        <v>1949</v>
      </c>
      <c r="D2068" s="2" t="s">
        <v>1128</v>
      </c>
    </row>
    <row r="2069" spans="1:4" ht="24.75" customHeight="1">
      <c r="A2069" s="2">
        <v>2067</v>
      </c>
      <c r="B2069" s="2" t="str">
        <f>"黄烁燃"</f>
        <v>黄烁燃</v>
      </c>
      <c r="C2069" s="2" t="s">
        <v>1950</v>
      </c>
      <c r="D2069" s="2" t="s">
        <v>1128</v>
      </c>
    </row>
    <row r="2070" spans="1:4" ht="24.75" customHeight="1">
      <c r="A2070" s="2">
        <v>2068</v>
      </c>
      <c r="B2070" s="2" t="str">
        <f>"袁源"</f>
        <v>袁源</v>
      </c>
      <c r="C2070" s="2" t="s">
        <v>1951</v>
      </c>
      <c r="D2070" s="2" t="s">
        <v>1128</v>
      </c>
    </row>
    <row r="2071" spans="1:4" ht="24.75" customHeight="1">
      <c r="A2071" s="2">
        <v>2069</v>
      </c>
      <c r="B2071" s="2" t="str">
        <f>"周鹏程"</f>
        <v>周鹏程</v>
      </c>
      <c r="C2071" s="2" t="s">
        <v>1952</v>
      </c>
      <c r="D2071" s="2" t="s">
        <v>1128</v>
      </c>
    </row>
    <row r="2072" spans="1:4" ht="24.75" customHeight="1">
      <c r="A2072" s="2">
        <v>2070</v>
      </c>
      <c r="B2072" s="2" t="str">
        <f>"邢益韬"</f>
        <v>邢益韬</v>
      </c>
      <c r="C2072" s="2" t="s">
        <v>1953</v>
      </c>
      <c r="D2072" s="2" t="s">
        <v>1128</v>
      </c>
    </row>
    <row r="2073" spans="1:4" ht="24.75" customHeight="1">
      <c r="A2073" s="2">
        <v>2071</v>
      </c>
      <c r="B2073" s="2" t="str">
        <f>"孔佳玲"</f>
        <v>孔佳玲</v>
      </c>
      <c r="C2073" s="2" t="s">
        <v>1954</v>
      </c>
      <c r="D2073" s="2" t="s">
        <v>1128</v>
      </c>
    </row>
    <row r="2074" spans="1:4" ht="24.75" customHeight="1">
      <c r="A2074" s="2">
        <v>2072</v>
      </c>
      <c r="B2074" s="2" t="str">
        <f>"刘欣钰"</f>
        <v>刘欣钰</v>
      </c>
      <c r="C2074" s="2" t="s">
        <v>1955</v>
      </c>
      <c r="D2074" s="2" t="s">
        <v>1128</v>
      </c>
    </row>
    <row r="2075" spans="1:4" ht="24.75" customHeight="1">
      <c r="A2075" s="2">
        <v>2073</v>
      </c>
      <c r="B2075" s="2" t="str">
        <f>"秦子凯"</f>
        <v>秦子凯</v>
      </c>
      <c r="C2075" s="2" t="s">
        <v>1956</v>
      </c>
      <c r="D2075" s="2" t="s">
        <v>1128</v>
      </c>
    </row>
    <row r="2076" spans="1:4" ht="24.75" customHeight="1">
      <c r="A2076" s="2">
        <v>2074</v>
      </c>
      <c r="B2076" s="2" t="str">
        <f>"陈东湖"</f>
        <v>陈东湖</v>
      </c>
      <c r="C2076" s="2" t="s">
        <v>935</v>
      </c>
      <c r="D2076" s="2" t="s">
        <v>1128</v>
      </c>
    </row>
    <row r="2077" spans="1:4" ht="24.75" customHeight="1">
      <c r="A2077" s="2">
        <v>2075</v>
      </c>
      <c r="B2077" s="2" t="str">
        <f>"王妤菡"</f>
        <v>王妤菡</v>
      </c>
      <c r="C2077" s="2" t="s">
        <v>1957</v>
      </c>
      <c r="D2077" s="2" t="s">
        <v>1128</v>
      </c>
    </row>
    <row r="2078" spans="1:4" ht="24.75" customHeight="1">
      <c r="A2078" s="2">
        <v>2076</v>
      </c>
      <c r="B2078" s="2" t="str">
        <f>"竺沁"</f>
        <v>竺沁</v>
      </c>
      <c r="C2078" s="2" t="s">
        <v>1958</v>
      </c>
      <c r="D2078" s="2" t="s">
        <v>1128</v>
      </c>
    </row>
    <row r="2079" spans="1:4" ht="24.75" customHeight="1">
      <c r="A2079" s="2">
        <v>2077</v>
      </c>
      <c r="B2079" s="2" t="str">
        <f>"严炬生"</f>
        <v>严炬生</v>
      </c>
      <c r="C2079" s="2" t="s">
        <v>1959</v>
      </c>
      <c r="D2079" s="2" t="s">
        <v>1128</v>
      </c>
    </row>
    <row r="2080" spans="1:4" ht="24.75" customHeight="1">
      <c r="A2080" s="2">
        <v>2078</v>
      </c>
      <c r="B2080" s="2" t="str">
        <f>"邓力豪"</f>
        <v>邓力豪</v>
      </c>
      <c r="C2080" s="2" t="s">
        <v>313</v>
      </c>
      <c r="D2080" s="2" t="s">
        <v>1128</v>
      </c>
    </row>
    <row r="2081" spans="1:4" ht="24.75" customHeight="1">
      <c r="A2081" s="2">
        <v>2079</v>
      </c>
      <c r="B2081" s="2" t="str">
        <f>"吴宝琪"</f>
        <v>吴宝琪</v>
      </c>
      <c r="C2081" s="2" t="s">
        <v>1960</v>
      </c>
      <c r="D2081" s="2" t="s">
        <v>1128</v>
      </c>
    </row>
    <row r="2082" spans="1:4" ht="24.75" customHeight="1">
      <c r="A2082" s="2">
        <v>2080</v>
      </c>
      <c r="B2082" s="2" t="str">
        <f>"蓝秀梅"</f>
        <v>蓝秀梅</v>
      </c>
      <c r="C2082" s="2" t="s">
        <v>1961</v>
      </c>
      <c r="D2082" s="2" t="s">
        <v>1128</v>
      </c>
    </row>
    <row r="2083" spans="1:4" ht="24.75" customHeight="1">
      <c r="A2083" s="2">
        <v>2081</v>
      </c>
      <c r="B2083" s="2" t="str">
        <f>" 王木齐"</f>
        <v> 王木齐</v>
      </c>
      <c r="C2083" s="2" t="s">
        <v>1962</v>
      </c>
      <c r="D2083" s="2" t="s">
        <v>1128</v>
      </c>
    </row>
    <row r="2084" spans="1:4" ht="24.75" customHeight="1">
      <c r="A2084" s="2">
        <v>2082</v>
      </c>
      <c r="B2084" s="2" t="str">
        <f>"李雪梅"</f>
        <v>李雪梅</v>
      </c>
      <c r="C2084" s="2" t="s">
        <v>1963</v>
      </c>
      <c r="D2084" s="2" t="s">
        <v>1128</v>
      </c>
    </row>
    <row r="2085" spans="1:4" ht="24.75" customHeight="1">
      <c r="A2085" s="2">
        <v>2083</v>
      </c>
      <c r="B2085" s="2" t="str">
        <f>"陈晓洁"</f>
        <v>陈晓洁</v>
      </c>
      <c r="C2085" s="2" t="s">
        <v>1964</v>
      </c>
      <c r="D2085" s="2" t="s">
        <v>1128</v>
      </c>
    </row>
    <row r="2086" spans="1:4" ht="24.75" customHeight="1">
      <c r="A2086" s="2">
        <v>2084</v>
      </c>
      <c r="B2086" s="2" t="str">
        <f>"倪俊云"</f>
        <v>倪俊云</v>
      </c>
      <c r="C2086" s="2" t="s">
        <v>1965</v>
      </c>
      <c r="D2086" s="2" t="s">
        <v>1128</v>
      </c>
    </row>
    <row r="2087" spans="1:4" ht="24.75" customHeight="1">
      <c r="A2087" s="2">
        <v>2085</v>
      </c>
      <c r="B2087" s="2" t="str">
        <f>"周筱忠"</f>
        <v>周筱忠</v>
      </c>
      <c r="C2087" s="2" t="s">
        <v>1966</v>
      </c>
      <c r="D2087" s="2" t="s">
        <v>1128</v>
      </c>
    </row>
    <row r="2088" spans="1:4" ht="24.75" customHeight="1">
      <c r="A2088" s="2">
        <v>2086</v>
      </c>
      <c r="B2088" s="2" t="str">
        <f>"刘霖霖"</f>
        <v>刘霖霖</v>
      </c>
      <c r="C2088" s="2" t="s">
        <v>1967</v>
      </c>
      <c r="D2088" s="2" t="s">
        <v>1128</v>
      </c>
    </row>
    <row r="2089" spans="1:4" ht="24.75" customHeight="1">
      <c r="A2089" s="2">
        <v>2087</v>
      </c>
      <c r="B2089" s="2" t="str">
        <f>"冯学仲"</f>
        <v>冯学仲</v>
      </c>
      <c r="C2089" s="2" t="s">
        <v>1968</v>
      </c>
      <c r="D2089" s="2" t="s">
        <v>1128</v>
      </c>
    </row>
    <row r="2090" spans="1:4" ht="24.75" customHeight="1">
      <c r="A2090" s="2">
        <v>2088</v>
      </c>
      <c r="B2090" s="2" t="str">
        <f>"孙盛"</f>
        <v>孙盛</v>
      </c>
      <c r="C2090" s="2" t="s">
        <v>1969</v>
      </c>
      <c r="D2090" s="2" t="s">
        <v>1128</v>
      </c>
    </row>
    <row r="2091" spans="1:4" ht="24.75" customHeight="1">
      <c r="A2091" s="2">
        <v>2089</v>
      </c>
      <c r="B2091" s="2" t="str">
        <f>"刘雄"</f>
        <v>刘雄</v>
      </c>
      <c r="C2091" s="2" t="s">
        <v>1970</v>
      </c>
      <c r="D2091" s="2" t="s">
        <v>1128</v>
      </c>
    </row>
    <row r="2092" spans="1:4" ht="24.75" customHeight="1">
      <c r="A2092" s="2">
        <v>2090</v>
      </c>
      <c r="B2092" s="2" t="str">
        <f>"郝佳欣"</f>
        <v>郝佳欣</v>
      </c>
      <c r="C2092" s="2" t="s">
        <v>1971</v>
      </c>
      <c r="D2092" s="2" t="s">
        <v>1128</v>
      </c>
    </row>
    <row r="2093" spans="1:4" ht="24.75" customHeight="1">
      <c r="A2093" s="2">
        <v>2091</v>
      </c>
      <c r="B2093" s="2" t="str">
        <f>"王雅芳"</f>
        <v>王雅芳</v>
      </c>
      <c r="C2093" s="2" t="s">
        <v>1972</v>
      </c>
      <c r="D2093" s="2" t="s">
        <v>1128</v>
      </c>
    </row>
    <row r="2094" spans="1:4" ht="24.75" customHeight="1">
      <c r="A2094" s="2">
        <v>2092</v>
      </c>
      <c r="B2094" s="2" t="str">
        <f>"裴名相"</f>
        <v>裴名相</v>
      </c>
      <c r="C2094" s="2" t="s">
        <v>1973</v>
      </c>
      <c r="D2094" s="2" t="s">
        <v>1128</v>
      </c>
    </row>
    <row r="2095" spans="1:4" ht="24.75" customHeight="1">
      <c r="A2095" s="2">
        <v>2093</v>
      </c>
      <c r="B2095" s="2" t="str">
        <f>"王昕"</f>
        <v>王昕</v>
      </c>
      <c r="C2095" s="2" t="s">
        <v>1974</v>
      </c>
      <c r="D2095" s="2" t="s">
        <v>1128</v>
      </c>
    </row>
    <row r="2096" spans="1:4" ht="24.75" customHeight="1">
      <c r="A2096" s="2">
        <v>2094</v>
      </c>
      <c r="B2096" s="2" t="str">
        <f>"林万玲"</f>
        <v>林万玲</v>
      </c>
      <c r="C2096" s="2" t="s">
        <v>1480</v>
      </c>
      <c r="D2096" s="2" t="s">
        <v>1128</v>
      </c>
    </row>
    <row r="2097" spans="1:4" ht="24.75" customHeight="1">
      <c r="A2097" s="2">
        <v>2095</v>
      </c>
      <c r="B2097" s="2" t="str">
        <f>"陈小精"</f>
        <v>陈小精</v>
      </c>
      <c r="C2097" s="2" t="s">
        <v>1975</v>
      </c>
      <c r="D2097" s="2" t="s">
        <v>1128</v>
      </c>
    </row>
    <row r="2098" spans="1:4" ht="24.75" customHeight="1">
      <c r="A2098" s="2">
        <v>2096</v>
      </c>
      <c r="B2098" s="2" t="str">
        <f>"曾燕霜"</f>
        <v>曾燕霜</v>
      </c>
      <c r="C2098" s="2" t="s">
        <v>1976</v>
      </c>
      <c r="D2098" s="2" t="s">
        <v>1128</v>
      </c>
    </row>
    <row r="2099" spans="1:4" ht="24.75" customHeight="1">
      <c r="A2099" s="2">
        <v>2097</v>
      </c>
      <c r="B2099" s="2" t="str">
        <f>"张露"</f>
        <v>张露</v>
      </c>
      <c r="C2099" s="2" t="s">
        <v>390</v>
      </c>
      <c r="D2099" s="2" t="s">
        <v>1128</v>
      </c>
    </row>
    <row r="2100" spans="1:4" ht="24.75" customHeight="1">
      <c r="A2100" s="2">
        <v>2098</v>
      </c>
      <c r="B2100" s="2" t="str">
        <f>"周庭芮"</f>
        <v>周庭芮</v>
      </c>
      <c r="C2100" s="2" t="s">
        <v>1977</v>
      </c>
      <c r="D2100" s="2" t="s">
        <v>1128</v>
      </c>
    </row>
    <row r="2101" spans="1:4" ht="24.75" customHeight="1">
      <c r="A2101" s="2">
        <v>2099</v>
      </c>
      <c r="B2101" s="2" t="str">
        <f>"程引南"</f>
        <v>程引南</v>
      </c>
      <c r="C2101" s="2" t="s">
        <v>1978</v>
      </c>
      <c r="D2101" s="2" t="s">
        <v>1128</v>
      </c>
    </row>
    <row r="2102" spans="1:4" ht="24.75" customHeight="1">
      <c r="A2102" s="2">
        <v>2100</v>
      </c>
      <c r="B2102" s="2" t="str">
        <f>"张晶晶"</f>
        <v>张晶晶</v>
      </c>
      <c r="C2102" s="2" t="s">
        <v>1979</v>
      </c>
      <c r="D2102" s="2" t="s">
        <v>1128</v>
      </c>
    </row>
    <row r="2103" spans="1:4" ht="24.75" customHeight="1">
      <c r="A2103" s="2">
        <v>2101</v>
      </c>
      <c r="B2103" s="2" t="str">
        <f>"韩乙虹"</f>
        <v>韩乙虹</v>
      </c>
      <c r="C2103" s="2" t="s">
        <v>1980</v>
      </c>
      <c r="D2103" s="2" t="s">
        <v>1128</v>
      </c>
    </row>
    <row r="2104" spans="1:4" ht="24.75" customHeight="1">
      <c r="A2104" s="2">
        <v>2102</v>
      </c>
      <c r="B2104" s="2" t="str">
        <f>"张汉妹"</f>
        <v>张汉妹</v>
      </c>
      <c r="C2104" s="2" t="s">
        <v>96</v>
      </c>
      <c r="D2104" s="2" t="s">
        <v>1128</v>
      </c>
    </row>
    <row r="2105" spans="1:4" ht="24.75" customHeight="1">
      <c r="A2105" s="2">
        <v>2103</v>
      </c>
      <c r="B2105" s="2" t="str">
        <f>"邝玉仙"</f>
        <v>邝玉仙</v>
      </c>
      <c r="C2105" s="2" t="s">
        <v>1981</v>
      </c>
      <c r="D2105" s="2" t="s">
        <v>1128</v>
      </c>
    </row>
    <row r="2106" spans="1:4" ht="24.75" customHeight="1">
      <c r="A2106" s="2">
        <v>2104</v>
      </c>
      <c r="B2106" s="2" t="str">
        <f>"曾文星"</f>
        <v>曾文星</v>
      </c>
      <c r="C2106" s="2" t="s">
        <v>1982</v>
      </c>
      <c r="D2106" s="2" t="s">
        <v>1128</v>
      </c>
    </row>
    <row r="2107" spans="1:4" ht="24.75" customHeight="1">
      <c r="A2107" s="2">
        <v>2105</v>
      </c>
      <c r="B2107" s="2" t="str">
        <f>"王晓菊"</f>
        <v>王晓菊</v>
      </c>
      <c r="C2107" s="2" t="s">
        <v>1983</v>
      </c>
      <c r="D2107" s="2" t="s">
        <v>1128</v>
      </c>
    </row>
    <row r="2108" spans="1:4" ht="24.75" customHeight="1">
      <c r="A2108" s="2">
        <v>2106</v>
      </c>
      <c r="B2108" s="2" t="str">
        <f>"史才通"</f>
        <v>史才通</v>
      </c>
      <c r="C2108" s="2" t="s">
        <v>1984</v>
      </c>
      <c r="D2108" s="2" t="s">
        <v>1128</v>
      </c>
    </row>
    <row r="2109" spans="1:4" ht="24.75" customHeight="1">
      <c r="A2109" s="2">
        <v>2107</v>
      </c>
      <c r="B2109" s="2" t="str">
        <f>"陈惠贞"</f>
        <v>陈惠贞</v>
      </c>
      <c r="C2109" s="2" t="s">
        <v>1985</v>
      </c>
      <c r="D2109" s="2" t="s">
        <v>1128</v>
      </c>
    </row>
    <row r="2110" spans="1:4" ht="24.75" customHeight="1">
      <c r="A2110" s="2">
        <v>2108</v>
      </c>
      <c r="B2110" s="2" t="str">
        <f>"蔡蓝"</f>
        <v>蔡蓝</v>
      </c>
      <c r="C2110" s="2" t="s">
        <v>1986</v>
      </c>
      <c r="D2110" s="2" t="s">
        <v>1128</v>
      </c>
    </row>
    <row r="2111" spans="1:4" ht="24.75" customHeight="1">
      <c r="A2111" s="2">
        <v>2109</v>
      </c>
      <c r="B2111" s="2" t="str">
        <f>"何爽"</f>
        <v>何爽</v>
      </c>
      <c r="C2111" s="2" t="s">
        <v>1987</v>
      </c>
      <c r="D2111" s="2" t="s">
        <v>1128</v>
      </c>
    </row>
    <row r="2112" spans="1:4" ht="24.75" customHeight="1">
      <c r="A2112" s="2">
        <v>2110</v>
      </c>
      <c r="B2112" s="2" t="str">
        <f>"马苗苗"</f>
        <v>马苗苗</v>
      </c>
      <c r="C2112" s="2" t="s">
        <v>1988</v>
      </c>
      <c r="D2112" s="2" t="s">
        <v>1128</v>
      </c>
    </row>
    <row r="2113" spans="1:4" ht="24.75" customHeight="1">
      <c r="A2113" s="2">
        <v>2111</v>
      </c>
      <c r="B2113" s="2" t="str">
        <f>"李根宇"</f>
        <v>李根宇</v>
      </c>
      <c r="C2113" s="2" t="s">
        <v>1989</v>
      </c>
      <c r="D2113" s="2" t="s">
        <v>1128</v>
      </c>
    </row>
    <row r="2114" spans="1:4" ht="24.75" customHeight="1">
      <c r="A2114" s="2">
        <v>2112</v>
      </c>
      <c r="B2114" s="2" t="str">
        <f>"林雨菁"</f>
        <v>林雨菁</v>
      </c>
      <c r="C2114" s="2" t="s">
        <v>1990</v>
      </c>
      <c r="D2114" s="2" t="s">
        <v>1128</v>
      </c>
    </row>
    <row r="2115" spans="1:4" ht="24.75" customHeight="1">
      <c r="A2115" s="2">
        <v>2113</v>
      </c>
      <c r="B2115" s="2" t="str">
        <f>"韦婷婷"</f>
        <v>韦婷婷</v>
      </c>
      <c r="C2115" s="2" t="s">
        <v>1991</v>
      </c>
      <c r="D2115" s="2" t="s">
        <v>1128</v>
      </c>
    </row>
    <row r="2116" spans="1:4" ht="24.75" customHeight="1">
      <c r="A2116" s="2">
        <v>2114</v>
      </c>
      <c r="B2116" s="2" t="str">
        <f>"郑咪咪"</f>
        <v>郑咪咪</v>
      </c>
      <c r="C2116" s="2" t="s">
        <v>1992</v>
      </c>
      <c r="D2116" s="2" t="s">
        <v>1128</v>
      </c>
    </row>
    <row r="2117" spans="1:4" ht="24.75" customHeight="1">
      <c r="A2117" s="2">
        <v>2115</v>
      </c>
      <c r="B2117" s="2" t="str">
        <f>"董冠良"</f>
        <v>董冠良</v>
      </c>
      <c r="C2117" s="2" t="s">
        <v>1993</v>
      </c>
      <c r="D2117" s="2" t="s">
        <v>1128</v>
      </c>
    </row>
    <row r="2118" spans="1:4" ht="24.75" customHeight="1">
      <c r="A2118" s="2">
        <v>2116</v>
      </c>
      <c r="B2118" s="2" t="str">
        <f>"潘家捷"</f>
        <v>潘家捷</v>
      </c>
      <c r="C2118" s="2" t="s">
        <v>1994</v>
      </c>
      <c r="D2118" s="2" t="s">
        <v>1128</v>
      </c>
    </row>
    <row r="2119" spans="1:4" ht="24.75" customHeight="1">
      <c r="A2119" s="2">
        <v>2117</v>
      </c>
      <c r="B2119" s="2" t="str">
        <f>"陈艺靖"</f>
        <v>陈艺靖</v>
      </c>
      <c r="C2119" s="2" t="s">
        <v>1995</v>
      </c>
      <c r="D2119" s="2" t="s">
        <v>1128</v>
      </c>
    </row>
    <row r="2120" spans="1:4" ht="24.75" customHeight="1">
      <c r="A2120" s="2">
        <v>2118</v>
      </c>
      <c r="B2120" s="2" t="str">
        <f>"莫彩雪"</f>
        <v>莫彩雪</v>
      </c>
      <c r="C2120" s="2" t="s">
        <v>1996</v>
      </c>
      <c r="D2120" s="2" t="s">
        <v>1128</v>
      </c>
    </row>
    <row r="2121" spans="1:4" ht="24.75" customHeight="1">
      <c r="A2121" s="2">
        <v>2119</v>
      </c>
      <c r="B2121" s="2" t="str">
        <f>"朱宸羲"</f>
        <v>朱宸羲</v>
      </c>
      <c r="C2121" s="2" t="s">
        <v>1997</v>
      </c>
      <c r="D2121" s="2" t="s">
        <v>1128</v>
      </c>
    </row>
    <row r="2122" spans="1:4" ht="24.75" customHeight="1">
      <c r="A2122" s="2">
        <v>2120</v>
      </c>
      <c r="B2122" s="2" t="str">
        <f>"岑红柳"</f>
        <v>岑红柳</v>
      </c>
      <c r="C2122" s="2" t="s">
        <v>1998</v>
      </c>
      <c r="D2122" s="2" t="s">
        <v>1128</v>
      </c>
    </row>
    <row r="2123" spans="1:4" ht="24.75" customHeight="1">
      <c r="A2123" s="2">
        <v>2121</v>
      </c>
      <c r="B2123" s="2" t="str">
        <f>"张慧"</f>
        <v>张慧</v>
      </c>
      <c r="C2123" s="2" t="s">
        <v>1999</v>
      </c>
      <c r="D2123" s="2" t="s">
        <v>1128</v>
      </c>
    </row>
    <row r="2124" spans="1:4" ht="24.75" customHeight="1">
      <c r="A2124" s="2">
        <v>2122</v>
      </c>
      <c r="B2124" s="2" t="str">
        <f>"符蓉蓉"</f>
        <v>符蓉蓉</v>
      </c>
      <c r="C2124" s="2" t="s">
        <v>1964</v>
      </c>
      <c r="D2124" s="2" t="s">
        <v>1128</v>
      </c>
    </row>
    <row r="2125" spans="1:4" ht="24.75" customHeight="1">
      <c r="A2125" s="2">
        <v>2123</v>
      </c>
      <c r="B2125" s="2" t="str">
        <f>"罗浮连"</f>
        <v>罗浮连</v>
      </c>
      <c r="C2125" s="2" t="s">
        <v>2000</v>
      </c>
      <c r="D2125" s="2" t="s">
        <v>1128</v>
      </c>
    </row>
    <row r="2126" spans="1:4" ht="24.75" customHeight="1">
      <c r="A2126" s="2">
        <v>2124</v>
      </c>
      <c r="B2126" s="2" t="str">
        <f>"邓春竹"</f>
        <v>邓春竹</v>
      </c>
      <c r="C2126" s="2" t="s">
        <v>2001</v>
      </c>
      <c r="D2126" s="2" t="s">
        <v>1128</v>
      </c>
    </row>
    <row r="2127" spans="1:4" ht="24.75" customHeight="1">
      <c r="A2127" s="2">
        <v>2125</v>
      </c>
      <c r="B2127" s="2" t="str">
        <f>"陈雅茹"</f>
        <v>陈雅茹</v>
      </c>
      <c r="C2127" s="2" t="s">
        <v>2002</v>
      </c>
      <c r="D2127" s="2" t="s">
        <v>1128</v>
      </c>
    </row>
    <row r="2128" spans="1:4" ht="24.75" customHeight="1">
      <c r="A2128" s="2">
        <v>2126</v>
      </c>
      <c r="B2128" s="2" t="str">
        <f>"谢成诺"</f>
        <v>谢成诺</v>
      </c>
      <c r="C2128" s="2" t="s">
        <v>2003</v>
      </c>
      <c r="D2128" s="2" t="s">
        <v>1128</v>
      </c>
    </row>
    <row r="2129" spans="1:4" ht="24.75" customHeight="1">
      <c r="A2129" s="2">
        <v>2127</v>
      </c>
      <c r="B2129" s="2" t="str">
        <f>"吴伟"</f>
        <v>吴伟</v>
      </c>
      <c r="C2129" s="2" t="s">
        <v>2004</v>
      </c>
      <c r="D2129" s="2" t="s">
        <v>1128</v>
      </c>
    </row>
    <row r="2130" spans="1:4" ht="24.75" customHeight="1">
      <c r="A2130" s="2">
        <v>2128</v>
      </c>
      <c r="B2130" s="2" t="str">
        <f>"王所文"</f>
        <v>王所文</v>
      </c>
      <c r="C2130" s="2" t="s">
        <v>2005</v>
      </c>
      <c r="D2130" s="2" t="s">
        <v>1128</v>
      </c>
    </row>
    <row r="2131" spans="1:4" ht="24.75" customHeight="1">
      <c r="A2131" s="2">
        <v>2129</v>
      </c>
      <c r="B2131" s="2" t="str">
        <f>"盛皓然"</f>
        <v>盛皓然</v>
      </c>
      <c r="C2131" s="2" t="s">
        <v>2006</v>
      </c>
      <c r="D2131" s="2" t="s">
        <v>1128</v>
      </c>
    </row>
    <row r="2132" spans="1:4" ht="24.75" customHeight="1">
      <c r="A2132" s="2">
        <v>2130</v>
      </c>
      <c r="B2132" s="2" t="str">
        <f>"林倩"</f>
        <v>林倩</v>
      </c>
      <c r="C2132" s="2" t="s">
        <v>2007</v>
      </c>
      <c r="D2132" s="2" t="s">
        <v>1128</v>
      </c>
    </row>
    <row r="2133" spans="1:4" ht="24.75" customHeight="1">
      <c r="A2133" s="2">
        <v>2131</v>
      </c>
      <c r="B2133" s="2" t="str">
        <f>"林天炜"</f>
        <v>林天炜</v>
      </c>
      <c r="C2133" s="2" t="s">
        <v>2008</v>
      </c>
      <c r="D2133" s="2" t="s">
        <v>1128</v>
      </c>
    </row>
    <row r="2134" spans="1:4" ht="24.75" customHeight="1">
      <c r="A2134" s="2">
        <v>2132</v>
      </c>
      <c r="B2134" s="2" t="str">
        <f>"符渝忠"</f>
        <v>符渝忠</v>
      </c>
      <c r="C2134" s="2" t="s">
        <v>2009</v>
      </c>
      <c r="D2134" s="2" t="s">
        <v>1128</v>
      </c>
    </row>
    <row r="2135" spans="1:4" ht="24.75" customHeight="1">
      <c r="A2135" s="2">
        <v>2133</v>
      </c>
      <c r="B2135" s="2" t="str">
        <f>"符月娜"</f>
        <v>符月娜</v>
      </c>
      <c r="C2135" s="2" t="s">
        <v>1361</v>
      </c>
      <c r="D2135" s="2" t="s">
        <v>1128</v>
      </c>
    </row>
    <row r="2136" spans="1:4" ht="24.75" customHeight="1">
      <c r="A2136" s="2">
        <v>2134</v>
      </c>
      <c r="B2136" s="2" t="str">
        <f>"何彦仪"</f>
        <v>何彦仪</v>
      </c>
      <c r="C2136" s="2" t="s">
        <v>2010</v>
      </c>
      <c r="D2136" s="2" t="s">
        <v>1128</v>
      </c>
    </row>
    <row r="2137" spans="1:4" ht="24.75" customHeight="1">
      <c r="A2137" s="2">
        <v>2135</v>
      </c>
      <c r="B2137" s="2" t="str">
        <f>"李明丹"</f>
        <v>李明丹</v>
      </c>
      <c r="C2137" s="2" t="s">
        <v>1102</v>
      </c>
      <c r="D2137" s="2" t="s">
        <v>1128</v>
      </c>
    </row>
    <row r="2138" spans="1:4" ht="24.75" customHeight="1">
      <c r="A2138" s="2">
        <v>2136</v>
      </c>
      <c r="B2138" s="2" t="str">
        <f>"邓家佳"</f>
        <v>邓家佳</v>
      </c>
      <c r="C2138" s="2" t="s">
        <v>2011</v>
      </c>
      <c r="D2138" s="2" t="s">
        <v>1128</v>
      </c>
    </row>
    <row r="2139" spans="1:4" ht="24.75" customHeight="1">
      <c r="A2139" s="2">
        <v>2137</v>
      </c>
      <c r="B2139" s="2" t="str">
        <f>"庞梦瑜"</f>
        <v>庞梦瑜</v>
      </c>
      <c r="C2139" s="2" t="s">
        <v>2012</v>
      </c>
      <c r="D2139" s="2" t="s">
        <v>1128</v>
      </c>
    </row>
    <row r="2140" spans="1:4" ht="24.75" customHeight="1">
      <c r="A2140" s="2">
        <v>2138</v>
      </c>
      <c r="B2140" s="2" t="str">
        <f>"何柳盈"</f>
        <v>何柳盈</v>
      </c>
      <c r="C2140" s="2" t="s">
        <v>2013</v>
      </c>
      <c r="D2140" s="2" t="s">
        <v>1128</v>
      </c>
    </row>
    <row r="2141" spans="1:4" ht="24.75" customHeight="1">
      <c r="A2141" s="2">
        <v>2139</v>
      </c>
      <c r="B2141" s="2" t="str">
        <f>"吴丽选"</f>
        <v>吴丽选</v>
      </c>
      <c r="C2141" s="2" t="s">
        <v>2014</v>
      </c>
      <c r="D2141" s="2" t="s">
        <v>1128</v>
      </c>
    </row>
    <row r="2142" spans="1:4" ht="24.75" customHeight="1">
      <c r="A2142" s="2">
        <v>2140</v>
      </c>
      <c r="B2142" s="2" t="str">
        <f>"何惠高"</f>
        <v>何惠高</v>
      </c>
      <c r="C2142" s="2" t="s">
        <v>2015</v>
      </c>
      <c r="D2142" s="2" t="s">
        <v>1128</v>
      </c>
    </row>
    <row r="2143" spans="1:4" ht="24.75" customHeight="1">
      <c r="A2143" s="2">
        <v>2141</v>
      </c>
      <c r="B2143" s="2" t="str">
        <f>"吉莉"</f>
        <v>吉莉</v>
      </c>
      <c r="C2143" s="2" t="s">
        <v>2016</v>
      </c>
      <c r="D2143" s="2" t="s">
        <v>1128</v>
      </c>
    </row>
    <row r="2144" spans="1:4" ht="24.75" customHeight="1">
      <c r="A2144" s="2">
        <v>2142</v>
      </c>
      <c r="B2144" s="2" t="str">
        <f>"丁紫欣"</f>
        <v>丁紫欣</v>
      </c>
      <c r="C2144" s="2" t="s">
        <v>2017</v>
      </c>
      <c r="D2144" s="2" t="s">
        <v>1128</v>
      </c>
    </row>
    <row r="2145" spans="1:4" ht="24.75" customHeight="1">
      <c r="A2145" s="2">
        <v>2143</v>
      </c>
      <c r="B2145" s="2" t="str">
        <f>"王海兰"</f>
        <v>王海兰</v>
      </c>
      <c r="C2145" s="2" t="s">
        <v>2018</v>
      </c>
      <c r="D2145" s="2" t="s">
        <v>1128</v>
      </c>
    </row>
    <row r="2146" spans="1:4" ht="24.75" customHeight="1">
      <c r="A2146" s="2">
        <v>2144</v>
      </c>
      <c r="B2146" s="2" t="str">
        <f>"吴海军"</f>
        <v>吴海军</v>
      </c>
      <c r="C2146" s="2" t="s">
        <v>2019</v>
      </c>
      <c r="D2146" s="2" t="s">
        <v>1128</v>
      </c>
    </row>
    <row r="2147" spans="1:4" ht="24.75" customHeight="1">
      <c r="A2147" s="2">
        <v>2145</v>
      </c>
      <c r="B2147" s="2" t="str">
        <f>"庄多灏"</f>
        <v>庄多灏</v>
      </c>
      <c r="C2147" s="2" t="s">
        <v>1337</v>
      </c>
      <c r="D2147" s="2" t="s">
        <v>1128</v>
      </c>
    </row>
    <row r="2148" spans="1:4" ht="24.75" customHeight="1">
      <c r="A2148" s="2">
        <v>2146</v>
      </c>
      <c r="B2148" s="2" t="str">
        <f>"许惠婷"</f>
        <v>许惠婷</v>
      </c>
      <c r="C2148" s="2" t="s">
        <v>2020</v>
      </c>
      <c r="D2148" s="2" t="s">
        <v>1128</v>
      </c>
    </row>
    <row r="2149" spans="1:4" ht="24.75" customHeight="1">
      <c r="A2149" s="2">
        <v>2147</v>
      </c>
      <c r="B2149" s="2" t="str">
        <f>"颜唐琳"</f>
        <v>颜唐琳</v>
      </c>
      <c r="C2149" s="2" t="s">
        <v>2021</v>
      </c>
      <c r="D2149" s="2" t="s">
        <v>1128</v>
      </c>
    </row>
    <row r="2150" spans="1:4" ht="24.75" customHeight="1">
      <c r="A2150" s="2">
        <v>2148</v>
      </c>
      <c r="B2150" s="2" t="str">
        <f>"周南"</f>
        <v>周南</v>
      </c>
      <c r="C2150" s="2" t="s">
        <v>2022</v>
      </c>
      <c r="D2150" s="2" t="s">
        <v>1128</v>
      </c>
    </row>
    <row r="2151" spans="1:4" ht="24.75" customHeight="1">
      <c r="A2151" s="2">
        <v>2149</v>
      </c>
      <c r="B2151" s="2" t="str">
        <f>"石思林"</f>
        <v>石思林</v>
      </c>
      <c r="C2151" s="2" t="s">
        <v>2023</v>
      </c>
      <c r="D2151" s="2" t="s">
        <v>1128</v>
      </c>
    </row>
    <row r="2152" spans="1:4" ht="24.75" customHeight="1">
      <c r="A2152" s="2">
        <v>2150</v>
      </c>
      <c r="B2152" s="2" t="str">
        <f>"李佳琪"</f>
        <v>李佳琪</v>
      </c>
      <c r="C2152" s="2" t="s">
        <v>2024</v>
      </c>
      <c r="D2152" s="2" t="s">
        <v>1128</v>
      </c>
    </row>
    <row r="2153" spans="1:4" ht="24.75" customHeight="1">
      <c r="A2153" s="2">
        <v>2151</v>
      </c>
      <c r="B2153" s="2" t="str">
        <f>"陈伊倩"</f>
        <v>陈伊倩</v>
      </c>
      <c r="C2153" s="2" t="s">
        <v>2025</v>
      </c>
      <c r="D2153" s="2" t="s">
        <v>1128</v>
      </c>
    </row>
    <row r="2154" spans="1:4" ht="24.75" customHeight="1">
      <c r="A2154" s="2">
        <v>2152</v>
      </c>
      <c r="B2154" s="2" t="str">
        <f>"陈菀瑜"</f>
        <v>陈菀瑜</v>
      </c>
      <c r="C2154" s="2" t="s">
        <v>2026</v>
      </c>
      <c r="D2154" s="2" t="s">
        <v>1128</v>
      </c>
    </row>
    <row r="2155" spans="1:4" ht="24.75" customHeight="1">
      <c r="A2155" s="2">
        <v>2153</v>
      </c>
      <c r="B2155" s="2" t="str">
        <f>"贺姿璇"</f>
        <v>贺姿璇</v>
      </c>
      <c r="C2155" s="2" t="s">
        <v>2027</v>
      </c>
      <c r="D2155" s="2" t="s">
        <v>1128</v>
      </c>
    </row>
    <row r="2156" spans="1:4" ht="24.75" customHeight="1">
      <c r="A2156" s="2">
        <v>2154</v>
      </c>
      <c r="B2156" s="2" t="str">
        <f>"罗润龙"</f>
        <v>罗润龙</v>
      </c>
      <c r="C2156" s="2" t="s">
        <v>2028</v>
      </c>
      <c r="D2156" s="2" t="s">
        <v>1128</v>
      </c>
    </row>
    <row r="2157" spans="1:4" ht="24.75" customHeight="1">
      <c r="A2157" s="2">
        <v>2155</v>
      </c>
      <c r="B2157" s="2" t="str">
        <f>"许杰华"</f>
        <v>许杰华</v>
      </c>
      <c r="C2157" s="2" t="s">
        <v>2029</v>
      </c>
      <c r="D2157" s="2" t="s">
        <v>1128</v>
      </c>
    </row>
    <row r="2158" spans="1:4" ht="24.75" customHeight="1">
      <c r="A2158" s="2">
        <v>2156</v>
      </c>
      <c r="B2158" s="2" t="str">
        <f>"岑红亮"</f>
        <v>岑红亮</v>
      </c>
      <c r="C2158" s="2" t="s">
        <v>2030</v>
      </c>
      <c r="D2158" s="2" t="s">
        <v>1128</v>
      </c>
    </row>
    <row r="2159" spans="1:4" ht="24.75" customHeight="1">
      <c r="A2159" s="2">
        <v>2157</v>
      </c>
      <c r="B2159" s="2" t="str">
        <f>"康婧"</f>
        <v>康婧</v>
      </c>
      <c r="C2159" s="2" t="s">
        <v>2031</v>
      </c>
      <c r="D2159" s="2" t="s">
        <v>1128</v>
      </c>
    </row>
    <row r="2160" spans="1:4" ht="24.75" customHeight="1">
      <c r="A2160" s="2">
        <v>2158</v>
      </c>
      <c r="B2160" s="2" t="str">
        <f>"关程"</f>
        <v>关程</v>
      </c>
      <c r="C2160" s="2" t="s">
        <v>2032</v>
      </c>
      <c r="D2160" s="2" t="s">
        <v>1128</v>
      </c>
    </row>
    <row r="2161" spans="1:4" ht="24.75" customHeight="1">
      <c r="A2161" s="2">
        <v>2159</v>
      </c>
      <c r="B2161" s="2" t="str">
        <f>"雷坚军"</f>
        <v>雷坚军</v>
      </c>
      <c r="C2161" s="2" t="s">
        <v>2033</v>
      </c>
      <c r="D2161" s="2" t="s">
        <v>1128</v>
      </c>
    </row>
    <row r="2162" spans="1:4" ht="24.75" customHeight="1">
      <c r="A2162" s="2">
        <v>2160</v>
      </c>
      <c r="B2162" s="2" t="str">
        <f>"王国庆"</f>
        <v>王国庆</v>
      </c>
      <c r="C2162" s="2" t="s">
        <v>2034</v>
      </c>
      <c r="D2162" s="2" t="s">
        <v>1128</v>
      </c>
    </row>
    <row r="2163" spans="1:4" ht="24.75" customHeight="1">
      <c r="A2163" s="2">
        <v>2161</v>
      </c>
      <c r="B2163" s="2" t="str">
        <f>"谭红晓"</f>
        <v>谭红晓</v>
      </c>
      <c r="C2163" s="2" t="s">
        <v>2035</v>
      </c>
      <c r="D2163" s="2" t="s">
        <v>1128</v>
      </c>
    </row>
    <row r="2164" spans="1:4" ht="24.75" customHeight="1">
      <c r="A2164" s="2">
        <v>2162</v>
      </c>
      <c r="B2164" s="2" t="str">
        <f>"黄小红"</f>
        <v>黄小红</v>
      </c>
      <c r="C2164" s="2" t="s">
        <v>659</v>
      </c>
      <c r="D2164" s="2" t="s">
        <v>1128</v>
      </c>
    </row>
    <row r="2165" spans="1:4" ht="24.75" customHeight="1">
      <c r="A2165" s="2">
        <v>2163</v>
      </c>
      <c r="B2165" s="2" t="str">
        <f>"林日东"</f>
        <v>林日东</v>
      </c>
      <c r="C2165" s="2" t="s">
        <v>56</v>
      </c>
      <c r="D2165" s="2" t="s">
        <v>1128</v>
      </c>
    </row>
    <row r="2166" spans="1:4" ht="24.75" customHeight="1">
      <c r="A2166" s="2">
        <v>2164</v>
      </c>
      <c r="B2166" s="2" t="str">
        <f>"王紫莹"</f>
        <v>王紫莹</v>
      </c>
      <c r="C2166" s="2" t="s">
        <v>2036</v>
      </c>
      <c r="D2166" s="2" t="s">
        <v>1128</v>
      </c>
    </row>
    <row r="2167" spans="1:4" ht="24.75" customHeight="1">
      <c r="A2167" s="2">
        <v>2165</v>
      </c>
      <c r="B2167" s="2" t="str">
        <f>"陈婉春"</f>
        <v>陈婉春</v>
      </c>
      <c r="C2167" s="2" t="s">
        <v>2037</v>
      </c>
      <c r="D2167" s="2" t="s">
        <v>1128</v>
      </c>
    </row>
    <row r="2168" spans="1:4" ht="24.75" customHeight="1">
      <c r="A2168" s="2">
        <v>2166</v>
      </c>
      <c r="B2168" s="2" t="str">
        <f>"黄海静"</f>
        <v>黄海静</v>
      </c>
      <c r="C2168" s="2" t="s">
        <v>2038</v>
      </c>
      <c r="D2168" s="2" t="s">
        <v>1128</v>
      </c>
    </row>
    <row r="2169" spans="1:4" ht="24.75" customHeight="1">
      <c r="A2169" s="2">
        <v>2167</v>
      </c>
      <c r="B2169" s="2" t="str">
        <f>"郑以震"</f>
        <v>郑以震</v>
      </c>
      <c r="C2169" s="2" t="s">
        <v>2039</v>
      </c>
      <c r="D2169" s="2" t="s">
        <v>1128</v>
      </c>
    </row>
    <row r="2170" spans="1:4" ht="24.75" customHeight="1">
      <c r="A2170" s="2">
        <v>2168</v>
      </c>
      <c r="B2170" s="2" t="str">
        <f>"吴瑞"</f>
        <v>吴瑞</v>
      </c>
      <c r="C2170" s="2" t="s">
        <v>1917</v>
      </c>
      <c r="D2170" s="2" t="s">
        <v>1128</v>
      </c>
    </row>
    <row r="2171" spans="1:4" ht="24.75" customHeight="1">
      <c r="A2171" s="2">
        <v>2169</v>
      </c>
      <c r="B2171" s="2" t="str">
        <f>"吴乾超"</f>
        <v>吴乾超</v>
      </c>
      <c r="C2171" s="2" t="s">
        <v>2040</v>
      </c>
      <c r="D2171" s="2" t="s">
        <v>1128</v>
      </c>
    </row>
    <row r="2172" spans="1:4" ht="24.75" customHeight="1">
      <c r="A2172" s="2">
        <v>2170</v>
      </c>
      <c r="B2172" s="2" t="str">
        <f>"曾永秀"</f>
        <v>曾永秀</v>
      </c>
      <c r="C2172" s="2" t="s">
        <v>2041</v>
      </c>
      <c r="D2172" s="2" t="s">
        <v>1128</v>
      </c>
    </row>
    <row r="2173" spans="1:4" ht="24.75" customHeight="1">
      <c r="A2173" s="2">
        <v>2171</v>
      </c>
      <c r="B2173" s="2" t="str">
        <f>"陈小芳"</f>
        <v>陈小芳</v>
      </c>
      <c r="C2173" s="2" t="s">
        <v>2042</v>
      </c>
      <c r="D2173" s="2" t="s">
        <v>1128</v>
      </c>
    </row>
    <row r="2174" spans="1:4" ht="24.75" customHeight="1">
      <c r="A2174" s="2">
        <v>2172</v>
      </c>
      <c r="B2174" s="2" t="str">
        <f>"蔡泽翔"</f>
        <v>蔡泽翔</v>
      </c>
      <c r="C2174" s="2" t="s">
        <v>2043</v>
      </c>
      <c r="D2174" s="2" t="s">
        <v>1128</v>
      </c>
    </row>
    <row r="2175" spans="1:4" ht="24.75" customHeight="1">
      <c r="A2175" s="2">
        <v>2173</v>
      </c>
      <c r="B2175" s="2" t="str">
        <f>"邱云妮"</f>
        <v>邱云妮</v>
      </c>
      <c r="C2175" s="2" t="s">
        <v>2044</v>
      </c>
      <c r="D2175" s="2" t="s">
        <v>1128</v>
      </c>
    </row>
    <row r="2176" spans="1:4" ht="24.75" customHeight="1">
      <c r="A2176" s="2">
        <v>2174</v>
      </c>
      <c r="B2176" s="2" t="str">
        <f>"何日美"</f>
        <v>何日美</v>
      </c>
      <c r="C2176" s="2" t="s">
        <v>2045</v>
      </c>
      <c r="D2176" s="2" t="s">
        <v>1128</v>
      </c>
    </row>
    <row r="2177" spans="1:4" ht="24.75" customHeight="1">
      <c r="A2177" s="2">
        <v>2175</v>
      </c>
      <c r="B2177" s="2" t="str">
        <f>"李立悦"</f>
        <v>李立悦</v>
      </c>
      <c r="C2177" s="2" t="s">
        <v>73</v>
      </c>
      <c r="D2177" s="2" t="s">
        <v>1128</v>
      </c>
    </row>
    <row r="2178" spans="1:4" ht="24.75" customHeight="1">
      <c r="A2178" s="2">
        <v>2176</v>
      </c>
      <c r="B2178" s="2" t="str">
        <f>"刘金荣"</f>
        <v>刘金荣</v>
      </c>
      <c r="C2178" s="2" t="s">
        <v>2046</v>
      </c>
      <c r="D2178" s="2" t="s">
        <v>1128</v>
      </c>
    </row>
    <row r="2179" spans="1:4" ht="24.75" customHeight="1">
      <c r="A2179" s="2">
        <v>2177</v>
      </c>
      <c r="B2179" s="2" t="str">
        <f>"张彩云"</f>
        <v>张彩云</v>
      </c>
      <c r="C2179" s="2" t="s">
        <v>2047</v>
      </c>
      <c r="D2179" s="2" t="s">
        <v>1128</v>
      </c>
    </row>
    <row r="2180" spans="1:4" ht="24.75" customHeight="1">
      <c r="A2180" s="2">
        <v>2178</v>
      </c>
      <c r="B2180" s="2" t="str">
        <f>"庄美玉"</f>
        <v>庄美玉</v>
      </c>
      <c r="C2180" s="2" t="s">
        <v>2048</v>
      </c>
      <c r="D2180" s="2" t="s">
        <v>1128</v>
      </c>
    </row>
    <row r="2181" spans="1:4" ht="24.75" customHeight="1">
      <c r="A2181" s="2">
        <v>2179</v>
      </c>
      <c r="B2181" s="2" t="str">
        <f>"邢钰婧"</f>
        <v>邢钰婧</v>
      </c>
      <c r="C2181" s="2" t="s">
        <v>2049</v>
      </c>
      <c r="D2181" s="2" t="s">
        <v>1128</v>
      </c>
    </row>
    <row r="2182" spans="1:4" ht="24.75" customHeight="1">
      <c r="A2182" s="2">
        <v>2180</v>
      </c>
      <c r="B2182" s="2" t="str">
        <f>"邓琪瑶"</f>
        <v>邓琪瑶</v>
      </c>
      <c r="C2182" s="2" t="s">
        <v>2050</v>
      </c>
      <c r="D2182" s="2" t="s">
        <v>1128</v>
      </c>
    </row>
    <row r="2183" spans="1:4" ht="24.75" customHeight="1">
      <c r="A2183" s="2">
        <v>2181</v>
      </c>
      <c r="B2183" s="2" t="str">
        <f>"黄成"</f>
        <v>黄成</v>
      </c>
      <c r="C2183" s="2" t="s">
        <v>2051</v>
      </c>
      <c r="D2183" s="2" t="s">
        <v>1128</v>
      </c>
    </row>
    <row r="2184" spans="1:4" ht="24.75" customHeight="1">
      <c r="A2184" s="2">
        <v>2182</v>
      </c>
      <c r="B2184" s="2" t="str">
        <f>"植鸿栋"</f>
        <v>植鸿栋</v>
      </c>
      <c r="C2184" s="2" t="s">
        <v>2052</v>
      </c>
      <c r="D2184" s="2" t="s">
        <v>1128</v>
      </c>
    </row>
    <row r="2185" spans="1:4" ht="24.75" customHeight="1">
      <c r="A2185" s="2">
        <v>2183</v>
      </c>
      <c r="B2185" s="2" t="str">
        <f>"符雯雯"</f>
        <v>符雯雯</v>
      </c>
      <c r="C2185" s="2" t="s">
        <v>2053</v>
      </c>
      <c r="D2185" s="2" t="s">
        <v>1128</v>
      </c>
    </row>
    <row r="2186" spans="1:4" ht="24.75" customHeight="1">
      <c r="A2186" s="2">
        <v>2184</v>
      </c>
      <c r="B2186" s="2" t="str">
        <f>"莫启略"</f>
        <v>莫启略</v>
      </c>
      <c r="C2186" s="2" t="s">
        <v>1229</v>
      </c>
      <c r="D2186" s="2" t="s">
        <v>1128</v>
      </c>
    </row>
    <row r="2187" spans="1:4" ht="24.75" customHeight="1">
      <c r="A2187" s="2">
        <v>2185</v>
      </c>
      <c r="B2187" s="2" t="str">
        <f>"蔡小蝶"</f>
        <v>蔡小蝶</v>
      </c>
      <c r="C2187" s="2" t="s">
        <v>1612</v>
      </c>
      <c r="D2187" s="2" t="s">
        <v>1128</v>
      </c>
    </row>
    <row r="2188" spans="1:4" ht="24.75" customHeight="1">
      <c r="A2188" s="2">
        <v>2186</v>
      </c>
      <c r="B2188" s="2" t="str">
        <f>"陈朝静"</f>
        <v>陈朝静</v>
      </c>
      <c r="C2188" s="2" t="s">
        <v>2054</v>
      </c>
      <c r="D2188" s="2" t="s">
        <v>1128</v>
      </c>
    </row>
    <row r="2189" spans="1:4" ht="24.75" customHeight="1">
      <c r="A2189" s="2">
        <v>2187</v>
      </c>
      <c r="B2189" s="2" t="str">
        <f>"羊臣俊"</f>
        <v>羊臣俊</v>
      </c>
      <c r="C2189" s="2" t="s">
        <v>2055</v>
      </c>
      <c r="D2189" s="2" t="s">
        <v>1128</v>
      </c>
    </row>
    <row r="2190" spans="1:4" ht="24.75" customHeight="1">
      <c r="A2190" s="2">
        <v>2188</v>
      </c>
      <c r="B2190" s="2" t="str">
        <f>"许婷婷"</f>
        <v>许婷婷</v>
      </c>
      <c r="C2190" s="2" t="s">
        <v>2056</v>
      </c>
      <c r="D2190" s="2" t="s">
        <v>1128</v>
      </c>
    </row>
    <row r="2191" spans="1:4" ht="24.75" customHeight="1">
      <c r="A2191" s="2">
        <v>2189</v>
      </c>
      <c r="B2191" s="2" t="str">
        <f>"吴其莊"</f>
        <v>吴其莊</v>
      </c>
      <c r="C2191" s="2" t="s">
        <v>2057</v>
      </c>
      <c r="D2191" s="2" t="s">
        <v>1128</v>
      </c>
    </row>
    <row r="2192" spans="1:4" ht="24.75" customHeight="1">
      <c r="A2192" s="2">
        <v>2190</v>
      </c>
      <c r="B2192" s="2" t="str">
        <f>"卢运臣"</f>
        <v>卢运臣</v>
      </c>
      <c r="C2192" s="2" t="s">
        <v>2058</v>
      </c>
      <c r="D2192" s="2" t="s">
        <v>1128</v>
      </c>
    </row>
    <row r="2193" spans="1:4" ht="24.75" customHeight="1">
      <c r="A2193" s="2">
        <v>2191</v>
      </c>
      <c r="B2193" s="2" t="str">
        <f>"宁彤"</f>
        <v>宁彤</v>
      </c>
      <c r="C2193" s="2" t="s">
        <v>2059</v>
      </c>
      <c r="D2193" s="2" t="s">
        <v>1128</v>
      </c>
    </row>
    <row r="2194" spans="1:4" ht="24.75" customHeight="1">
      <c r="A2194" s="2">
        <v>2192</v>
      </c>
      <c r="B2194" s="2" t="str">
        <f>"彭芳梅"</f>
        <v>彭芳梅</v>
      </c>
      <c r="C2194" s="2" t="s">
        <v>2060</v>
      </c>
      <c r="D2194" s="2" t="s">
        <v>1128</v>
      </c>
    </row>
    <row r="2195" spans="1:4" ht="24.75" customHeight="1">
      <c r="A2195" s="2">
        <v>2193</v>
      </c>
      <c r="B2195" s="2" t="str">
        <f>"吴海梅"</f>
        <v>吴海梅</v>
      </c>
      <c r="C2195" s="2" t="s">
        <v>2061</v>
      </c>
      <c r="D2195" s="2" t="s">
        <v>1128</v>
      </c>
    </row>
    <row r="2196" spans="1:4" ht="24.75" customHeight="1">
      <c r="A2196" s="2">
        <v>2194</v>
      </c>
      <c r="B2196" s="2" t="str">
        <f>"符策雯"</f>
        <v>符策雯</v>
      </c>
      <c r="C2196" s="2" t="s">
        <v>2062</v>
      </c>
      <c r="D2196" s="2" t="s">
        <v>1128</v>
      </c>
    </row>
    <row r="2197" spans="1:4" ht="24.75" customHeight="1">
      <c r="A2197" s="2">
        <v>2195</v>
      </c>
      <c r="B2197" s="2" t="str">
        <f>"周芸"</f>
        <v>周芸</v>
      </c>
      <c r="C2197" s="2" t="s">
        <v>1240</v>
      </c>
      <c r="D2197" s="2" t="s">
        <v>1128</v>
      </c>
    </row>
    <row r="2198" spans="1:4" ht="24.75" customHeight="1">
      <c r="A2198" s="2">
        <v>2196</v>
      </c>
      <c r="B2198" s="2" t="str">
        <f>"刘锦汰君"</f>
        <v>刘锦汰君</v>
      </c>
      <c r="C2198" s="2" t="s">
        <v>2063</v>
      </c>
      <c r="D2198" s="2" t="s">
        <v>1128</v>
      </c>
    </row>
    <row r="2199" spans="1:4" ht="24.75" customHeight="1">
      <c r="A2199" s="2">
        <v>2197</v>
      </c>
      <c r="B2199" s="2" t="str">
        <f>"林敏"</f>
        <v>林敏</v>
      </c>
      <c r="C2199" s="2" t="s">
        <v>2064</v>
      </c>
      <c r="D2199" s="2" t="s">
        <v>1128</v>
      </c>
    </row>
    <row r="2200" spans="1:4" ht="24.75" customHeight="1">
      <c r="A2200" s="2">
        <v>2198</v>
      </c>
      <c r="B2200" s="2" t="str">
        <f>"卓小玥"</f>
        <v>卓小玥</v>
      </c>
      <c r="C2200" s="2" t="s">
        <v>2065</v>
      </c>
      <c r="D2200" s="2" t="s">
        <v>1128</v>
      </c>
    </row>
    <row r="2201" spans="1:4" ht="24.75" customHeight="1">
      <c r="A2201" s="2">
        <v>2199</v>
      </c>
      <c r="B2201" s="2" t="str">
        <f>"卢浪花"</f>
        <v>卢浪花</v>
      </c>
      <c r="C2201" s="2" t="s">
        <v>2066</v>
      </c>
      <c r="D2201" s="2" t="s">
        <v>1128</v>
      </c>
    </row>
    <row r="2202" spans="1:4" ht="24.75" customHeight="1">
      <c r="A2202" s="2">
        <v>2200</v>
      </c>
      <c r="B2202" s="2" t="str">
        <f>"李佳玲"</f>
        <v>李佳玲</v>
      </c>
      <c r="C2202" s="2" t="s">
        <v>2067</v>
      </c>
      <c r="D2202" s="2" t="s">
        <v>1128</v>
      </c>
    </row>
    <row r="2203" spans="1:4" ht="24.75" customHeight="1">
      <c r="A2203" s="2">
        <v>2201</v>
      </c>
      <c r="B2203" s="2" t="str">
        <f>"何健宇"</f>
        <v>何健宇</v>
      </c>
      <c r="C2203" s="2" t="s">
        <v>2068</v>
      </c>
      <c r="D2203" s="2" t="s">
        <v>1128</v>
      </c>
    </row>
    <row r="2204" spans="1:4" ht="24.75" customHeight="1">
      <c r="A2204" s="2">
        <v>2202</v>
      </c>
      <c r="B2204" s="2" t="str">
        <f>"范晓晓"</f>
        <v>范晓晓</v>
      </c>
      <c r="C2204" s="2" t="s">
        <v>2069</v>
      </c>
      <c r="D2204" s="2" t="s">
        <v>1128</v>
      </c>
    </row>
    <row r="2205" spans="1:4" ht="24.75" customHeight="1">
      <c r="A2205" s="2">
        <v>2203</v>
      </c>
      <c r="B2205" s="2" t="str">
        <f>"曾德蕾"</f>
        <v>曾德蕾</v>
      </c>
      <c r="C2205" s="2" t="s">
        <v>2070</v>
      </c>
      <c r="D2205" s="2" t="s">
        <v>1128</v>
      </c>
    </row>
    <row r="2206" spans="1:4" ht="24.75" customHeight="1">
      <c r="A2206" s="2">
        <v>2204</v>
      </c>
      <c r="B2206" s="2" t="str">
        <f>"邢增蓉"</f>
        <v>邢增蓉</v>
      </c>
      <c r="C2206" s="2" t="s">
        <v>2071</v>
      </c>
      <c r="D2206" s="2" t="s">
        <v>1128</v>
      </c>
    </row>
    <row r="2207" spans="1:4" ht="24.75" customHeight="1">
      <c r="A2207" s="2">
        <v>2205</v>
      </c>
      <c r="B2207" s="2" t="str">
        <f>"曾浩伦"</f>
        <v>曾浩伦</v>
      </c>
      <c r="C2207" s="2" t="s">
        <v>2072</v>
      </c>
      <c r="D2207" s="2" t="s">
        <v>1128</v>
      </c>
    </row>
    <row r="2208" spans="1:4" ht="24.75" customHeight="1">
      <c r="A2208" s="2">
        <v>2206</v>
      </c>
      <c r="B2208" s="2" t="str">
        <f>"陈宇新"</f>
        <v>陈宇新</v>
      </c>
      <c r="C2208" s="2" t="s">
        <v>2073</v>
      </c>
      <c r="D2208" s="2" t="s">
        <v>1128</v>
      </c>
    </row>
    <row r="2209" spans="1:4" ht="24.75" customHeight="1">
      <c r="A2209" s="2">
        <v>2207</v>
      </c>
      <c r="B2209" s="2" t="str">
        <f>"龙妍妍"</f>
        <v>龙妍妍</v>
      </c>
      <c r="C2209" s="2" t="s">
        <v>2074</v>
      </c>
      <c r="D2209" s="2" t="s">
        <v>1128</v>
      </c>
    </row>
    <row r="2210" spans="1:4" ht="24.75" customHeight="1">
      <c r="A2210" s="2">
        <v>2208</v>
      </c>
      <c r="B2210" s="2" t="str">
        <f>"羊传宝"</f>
        <v>羊传宝</v>
      </c>
      <c r="C2210" s="2" t="s">
        <v>2075</v>
      </c>
      <c r="D2210" s="2" t="s">
        <v>1128</v>
      </c>
    </row>
    <row r="2211" spans="1:4" ht="24.75" customHeight="1">
      <c r="A2211" s="2">
        <v>2209</v>
      </c>
      <c r="B2211" s="2" t="str">
        <f>"李丽丽"</f>
        <v>李丽丽</v>
      </c>
      <c r="C2211" s="2" t="s">
        <v>975</v>
      </c>
      <c r="D2211" s="2" t="s">
        <v>1128</v>
      </c>
    </row>
    <row r="2212" spans="1:4" ht="24.75" customHeight="1">
      <c r="A2212" s="2">
        <v>2210</v>
      </c>
      <c r="B2212" s="2" t="str">
        <f>"符永基"</f>
        <v>符永基</v>
      </c>
      <c r="C2212" s="2" t="s">
        <v>2076</v>
      </c>
      <c r="D2212" s="2" t="s">
        <v>1128</v>
      </c>
    </row>
    <row r="2213" spans="1:4" ht="24.75" customHeight="1">
      <c r="A2213" s="2">
        <v>2211</v>
      </c>
      <c r="B2213" s="2" t="str">
        <f>"孙开丹"</f>
        <v>孙开丹</v>
      </c>
      <c r="C2213" s="2" t="s">
        <v>2077</v>
      </c>
      <c r="D2213" s="2" t="s">
        <v>1128</v>
      </c>
    </row>
    <row r="2214" spans="1:4" ht="24.75" customHeight="1">
      <c r="A2214" s="2">
        <v>2212</v>
      </c>
      <c r="B2214" s="2" t="str">
        <f>"黄宏力"</f>
        <v>黄宏力</v>
      </c>
      <c r="C2214" s="2" t="s">
        <v>2078</v>
      </c>
      <c r="D2214" s="2" t="s">
        <v>1128</v>
      </c>
    </row>
    <row r="2215" spans="1:4" ht="24.75" customHeight="1">
      <c r="A2215" s="2">
        <v>2213</v>
      </c>
      <c r="B2215" s="2" t="str">
        <f>"黎锦衡"</f>
        <v>黎锦衡</v>
      </c>
      <c r="C2215" s="2" t="s">
        <v>2079</v>
      </c>
      <c r="D2215" s="2" t="s">
        <v>1128</v>
      </c>
    </row>
    <row r="2216" spans="1:4" ht="24.75" customHeight="1">
      <c r="A2216" s="2">
        <v>2214</v>
      </c>
      <c r="B2216" s="2" t="str">
        <f>"杨景云"</f>
        <v>杨景云</v>
      </c>
      <c r="C2216" s="2" t="s">
        <v>2080</v>
      </c>
      <c r="D2216" s="2" t="s">
        <v>1128</v>
      </c>
    </row>
    <row r="2217" spans="1:4" ht="24.75" customHeight="1">
      <c r="A2217" s="2">
        <v>2215</v>
      </c>
      <c r="B2217" s="2" t="str">
        <f>"王斯圆"</f>
        <v>王斯圆</v>
      </c>
      <c r="C2217" s="2" t="s">
        <v>2081</v>
      </c>
      <c r="D2217" s="2" t="s">
        <v>1128</v>
      </c>
    </row>
    <row r="2218" spans="1:4" ht="24.75" customHeight="1">
      <c r="A2218" s="2">
        <v>2216</v>
      </c>
      <c r="B2218" s="2" t="str">
        <f>"范少薇"</f>
        <v>范少薇</v>
      </c>
      <c r="C2218" s="2" t="s">
        <v>2082</v>
      </c>
      <c r="D2218" s="2" t="s">
        <v>1128</v>
      </c>
    </row>
    <row r="2219" spans="1:4" ht="24.75" customHeight="1">
      <c r="A2219" s="2">
        <v>2217</v>
      </c>
      <c r="B2219" s="2" t="str">
        <f>"李明磊"</f>
        <v>李明磊</v>
      </c>
      <c r="C2219" s="2" t="s">
        <v>2083</v>
      </c>
      <c r="D2219" s="2" t="s">
        <v>1128</v>
      </c>
    </row>
    <row r="2220" spans="1:4" ht="24.75" customHeight="1">
      <c r="A2220" s="2">
        <v>2218</v>
      </c>
      <c r="B2220" s="2" t="str">
        <f>"李金珍"</f>
        <v>李金珍</v>
      </c>
      <c r="C2220" s="2" t="s">
        <v>1711</v>
      </c>
      <c r="D2220" s="2" t="s">
        <v>1128</v>
      </c>
    </row>
    <row r="2221" spans="1:4" ht="24.75" customHeight="1">
      <c r="A2221" s="2">
        <v>2219</v>
      </c>
      <c r="B2221" s="2" t="str">
        <f>"刘艳岭"</f>
        <v>刘艳岭</v>
      </c>
      <c r="C2221" s="2" t="s">
        <v>2084</v>
      </c>
      <c r="D2221" s="2" t="s">
        <v>1128</v>
      </c>
    </row>
    <row r="2222" spans="1:4" ht="24.75" customHeight="1">
      <c r="A2222" s="2">
        <v>2220</v>
      </c>
      <c r="B2222" s="2" t="str">
        <f>"陈越豪"</f>
        <v>陈越豪</v>
      </c>
      <c r="C2222" s="2" t="s">
        <v>2085</v>
      </c>
      <c r="D2222" s="2" t="s">
        <v>1128</v>
      </c>
    </row>
    <row r="2223" spans="1:4" ht="24.75" customHeight="1">
      <c r="A2223" s="2">
        <v>2221</v>
      </c>
      <c r="B2223" s="2" t="str">
        <f>"李栋武"</f>
        <v>李栋武</v>
      </c>
      <c r="C2223" s="2" t="s">
        <v>2086</v>
      </c>
      <c r="D2223" s="2" t="s">
        <v>1128</v>
      </c>
    </row>
    <row r="2224" spans="1:4" ht="24.75" customHeight="1">
      <c r="A2224" s="2">
        <v>2222</v>
      </c>
      <c r="B2224" s="2" t="str">
        <f>"邹孟君"</f>
        <v>邹孟君</v>
      </c>
      <c r="C2224" s="2" t="s">
        <v>431</v>
      </c>
      <c r="D2224" s="2" t="s">
        <v>1128</v>
      </c>
    </row>
    <row r="2225" spans="1:4" ht="24.75" customHeight="1">
      <c r="A2225" s="2">
        <v>2223</v>
      </c>
      <c r="B2225" s="2" t="str">
        <f>"王娜"</f>
        <v>王娜</v>
      </c>
      <c r="C2225" s="2" t="s">
        <v>2087</v>
      </c>
      <c r="D2225" s="2" t="s">
        <v>1128</v>
      </c>
    </row>
    <row r="2226" spans="1:4" ht="24.75" customHeight="1">
      <c r="A2226" s="2">
        <v>2224</v>
      </c>
      <c r="B2226" s="2" t="str">
        <f>"林明杰"</f>
        <v>林明杰</v>
      </c>
      <c r="C2226" s="2" t="s">
        <v>2088</v>
      </c>
      <c r="D2226" s="2" t="s">
        <v>1128</v>
      </c>
    </row>
    <row r="2227" spans="1:4" ht="24.75" customHeight="1">
      <c r="A2227" s="2">
        <v>2225</v>
      </c>
      <c r="B2227" s="2" t="str">
        <f>"唐娥飞"</f>
        <v>唐娥飞</v>
      </c>
      <c r="C2227" s="2" t="s">
        <v>2089</v>
      </c>
      <c r="D2227" s="2" t="s">
        <v>1128</v>
      </c>
    </row>
    <row r="2228" spans="1:4" ht="24.75" customHeight="1">
      <c r="A2228" s="2">
        <v>2226</v>
      </c>
      <c r="B2228" s="2" t="str">
        <f>"张忠青"</f>
        <v>张忠青</v>
      </c>
      <c r="C2228" s="2" t="s">
        <v>2090</v>
      </c>
      <c r="D2228" s="2" t="s">
        <v>1128</v>
      </c>
    </row>
    <row r="2229" spans="1:4" ht="24.75" customHeight="1">
      <c r="A2229" s="2">
        <v>2227</v>
      </c>
      <c r="B2229" s="2" t="str">
        <f>"韩思苹"</f>
        <v>韩思苹</v>
      </c>
      <c r="C2229" s="2" t="s">
        <v>2091</v>
      </c>
      <c r="D2229" s="2" t="s">
        <v>1128</v>
      </c>
    </row>
    <row r="2230" spans="1:4" ht="24.75" customHeight="1">
      <c r="A2230" s="2">
        <v>2228</v>
      </c>
      <c r="B2230" s="2" t="str">
        <f>"王小漫"</f>
        <v>王小漫</v>
      </c>
      <c r="C2230" s="2" t="s">
        <v>2092</v>
      </c>
      <c r="D2230" s="2" t="s">
        <v>1128</v>
      </c>
    </row>
    <row r="2231" spans="1:4" ht="24.75" customHeight="1">
      <c r="A2231" s="2">
        <v>2229</v>
      </c>
      <c r="B2231" s="2" t="str">
        <f>"张贞婵"</f>
        <v>张贞婵</v>
      </c>
      <c r="C2231" s="2" t="s">
        <v>2093</v>
      </c>
      <c r="D2231" s="2" t="s">
        <v>1128</v>
      </c>
    </row>
    <row r="2232" spans="1:4" ht="24.75" customHeight="1">
      <c r="A2232" s="2">
        <v>2230</v>
      </c>
      <c r="B2232" s="2" t="str">
        <f>"李南"</f>
        <v>李南</v>
      </c>
      <c r="C2232" s="2" t="s">
        <v>233</v>
      </c>
      <c r="D2232" s="2" t="s">
        <v>1128</v>
      </c>
    </row>
    <row r="2233" spans="1:4" ht="24.75" customHeight="1">
      <c r="A2233" s="2">
        <v>2231</v>
      </c>
      <c r="B2233" s="2" t="str">
        <f>"姚腾英"</f>
        <v>姚腾英</v>
      </c>
      <c r="C2233" s="2" t="s">
        <v>2094</v>
      </c>
      <c r="D2233" s="2" t="s">
        <v>1128</v>
      </c>
    </row>
    <row r="2234" spans="1:4" ht="24.75" customHeight="1">
      <c r="A2234" s="2">
        <v>2232</v>
      </c>
      <c r="B2234" s="2" t="str">
        <f>"黄宇"</f>
        <v>黄宇</v>
      </c>
      <c r="C2234" s="2" t="s">
        <v>2095</v>
      </c>
      <c r="D2234" s="2" t="s">
        <v>1128</v>
      </c>
    </row>
    <row r="2235" spans="1:4" ht="24.75" customHeight="1">
      <c r="A2235" s="2">
        <v>2233</v>
      </c>
      <c r="B2235" s="2" t="str">
        <f>"刘雪莎"</f>
        <v>刘雪莎</v>
      </c>
      <c r="C2235" s="2" t="s">
        <v>2096</v>
      </c>
      <c r="D2235" s="2" t="s">
        <v>1128</v>
      </c>
    </row>
    <row r="2236" spans="1:4" ht="24.75" customHeight="1">
      <c r="A2236" s="2">
        <v>2234</v>
      </c>
      <c r="B2236" s="2" t="str">
        <f>"彭翎"</f>
        <v>彭翎</v>
      </c>
      <c r="C2236" s="2" t="s">
        <v>2097</v>
      </c>
      <c r="D2236" s="2" t="s">
        <v>1128</v>
      </c>
    </row>
    <row r="2237" spans="1:4" ht="24.75" customHeight="1">
      <c r="A2237" s="2">
        <v>2235</v>
      </c>
      <c r="B2237" s="2" t="str">
        <f>"曾垂腾"</f>
        <v>曾垂腾</v>
      </c>
      <c r="C2237" s="2" t="s">
        <v>1151</v>
      </c>
      <c r="D2237" s="2" t="s">
        <v>1128</v>
      </c>
    </row>
    <row r="2238" spans="1:4" ht="24.75" customHeight="1">
      <c r="A2238" s="2">
        <v>2236</v>
      </c>
      <c r="B2238" s="2" t="str">
        <f>"陈明上"</f>
        <v>陈明上</v>
      </c>
      <c r="C2238" s="2" t="s">
        <v>2098</v>
      </c>
      <c r="D2238" s="2" t="s">
        <v>1128</v>
      </c>
    </row>
    <row r="2239" spans="1:4" ht="24.75" customHeight="1">
      <c r="A2239" s="2">
        <v>2237</v>
      </c>
      <c r="B2239" s="2" t="str">
        <f>"马河川"</f>
        <v>马河川</v>
      </c>
      <c r="C2239" s="2" t="s">
        <v>2099</v>
      </c>
      <c r="D2239" s="2" t="s">
        <v>1128</v>
      </c>
    </row>
    <row r="2240" spans="1:4" ht="24.75" customHeight="1">
      <c r="A2240" s="2">
        <v>2238</v>
      </c>
      <c r="B2240" s="2" t="str">
        <f>"符家婷"</f>
        <v>符家婷</v>
      </c>
      <c r="C2240" s="2" t="s">
        <v>2100</v>
      </c>
      <c r="D2240" s="2" t="s">
        <v>1128</v>
      </c>
    </row>
    <row r="2241" spans="1:4" ht="24.75" customHeight="1">
      <c r="A2241" s="2">
        <v>2239</v>
      </c>
      <c r="B2241" s="2" t="str">
        <f>"陈琳"</f>
        <v>陈琳</v>
      </c>
      <c r="C2241" s="2" t="s">
        <v>2101</v>
      </c>
      <c r="D2241" s="2" t="s">
        <v>1128</v>
      </c>
    </row>
    <row r="2242" spans="1:4" ht="24.75" customHeight="1">
      <c r="A2242" s="2">
        <v>2240</v>
      </c>
      <c r="B2242" s="2" t="str">
        <f>"姚晨"</f>
        <v>姚晨</v>
      </c>
      <c r="C2242" s="2" t="s">
        <v>2102</v>
      </c>
      <c r="D2242" s="2" t="s">
        <v>1128</v>
      </c>
    </row>
    <row r="2243" spans="1:4" ht="24.75" customHeight="1">
      <c r="A2243" s="2">
        <v>2241</v>
      </c>
      <c r="B2243" s="2" t="str">
        <f>"凌宇洁"</f>
        <v>凌宇洁</v>
      </c>
      <c r="C2243" s="2" t="s">
        <v>2103</v>
      </c>
      <c r="D2243" s="2" t="s">
        <v>1128</v>
      </c>
    </row>
    <row r="2244" spans="1:4" ht="24.75" customHeight="1">
      <c r="A2244" s="2">
        <v>2242</v>
      </c>
      <c r="B2244" s="2" t="str">
        <f>"张德铭"</f>
        <v>张德铭</v>
      </c>
      <c r="C2244" s="2" t="s">
        <v>2104</v>
      </c>
      <c r="D2244" s="2" t="s">
        <v>1128</v>
      </c>
    </row>
    <row r="2245" spans="1:4" ht="24.75" customHeight="1">
      <c r="A2245" s="2">
        <v>2243</v>
      </c>
      <c r="B2245" s="2" t="str">
        <f>"钟万学"</f>
        <v>钟万学</v>
      </c>
      <c r="C2245" s="2" t="s">
        <v>2105</v>
      </c>
      <c r="D2245" s="2" t="s">
        <v>1128</v>
      </c>
    </row>
    <row r="2246" spans="1:4" ht="24.75" customHeight="1">
      <c r="A2246" s="2">
        <v>2244</v>
      </c>
      <c r="B2246" s="2" t="str">
        <f>"唐千千"</f>
        <v>唐千千</v>
      </c>
      <c r="C2246" s="2" t="s">
        <v>1311</v>
      </c>
      <c r="D2246" s="2" t="s">
        <v>1128</v>
      </c>
    </row>
    <row r="2247" spans="1:4" ht="24.75" customHeight="1">
      <c r="A2247" s="2">
        <v>2245</v>
      </c>
      <c r="B2247" s="2" t="str">
        <f>"苏英俊"</f>
        <v>苏英俊</v>
      </c>
      <c r="C2247" s="2" t="s">
        <v>2106</v>
      </c>
      <c r="D2247" s="2" t="s">
        <v>1128</v>
      </c>
    </row>
    <row r="2248" spans="1:4" ht="24.75" customHeight="1">
      <c r="A2248" s="2">
        <v>2246</v>
      </c>
      <c r="B2248" s="2" t="str">
        <f>"陈佳佳"</f>
        <v>陈佳佳</v>
      </c>
      <c r="C2248" s="2" t="s">
        <v>1197</v>
      </c>
      <c r="D2248" s="2" t="s">
        <v>1128</v>
      </c>
    </row>
    <row r="2249" spans="1:4" ht="24.75" customHeight="1">
      <c r="A2249" s="2">
        <v>2247</v>
      </c>
      <c r="B2249" s="2" t="str">
        <f>"杨浩泽"</f>
        <v>杨浩泽</v>
      </c>
      <c r="C2249" s="2" t="s">
        <v>2107</v>
      </c>
      <c r="D2249" s="2" t="s">
        <v>1128</v>
      </c>
    </row>
    <row r="2250" spans="1:4" ht="24.75" customHeight="1">
      <c r="A2250" s="2">
        <v>2248</v>
      </c>
      <c r="B2250" s="2" t="str">
        <f>"蔡雨舟"</f>
        <v>蔡雨舟</v>
      </c>
      <c r="C2250" s="2" t="s">
        <v>2108</v>
      </c>
      <c r="D2250" s="2" t="s">
        <v>1128</v>
      </c>
    </row>
    <row r="2251" spans="1:4" ht="24.75" customHeight="1">
      <c r="A2251" s="2">
        <v>2249</v>
      </c>
      <c r="B2251" s="2" t="str">
        <f>"陈玉丹"</f>
        <v>陈玉丹</v>
      </c>
      <c r="C2251" s="2" t="s">
        <v>2109</v>
      </c>
      <c r="D2251" s="2" t="s">
        <v>1128</v>
      </c>
    </row>
    <row r="2252" spans="1:4" ht="24.75" customHeight="1">
      <c r="A2252" s="2">
        <v>2250</v>
      </c>
      <c r="B2252" s="2" t="str">
        <f>"闻彦皓"</f>
        <v>闻彦皓</v>
      </c>
      <c r="C2252" s="2" t="s">
        <v>2110</v>
      </c>
      <c r="D2252" s="2" t="s">
        <v>1128</v>
      </c>
    </row>
    <row r="2253" spans="1:4" ht="24.75" customHeight="1">
      <c r="A2253" s="2">
        <v>2251</v>
      </c>
      <c r="B2253" s="2" t="str">
        <f>"颜丽颜"</f>
        <v>颜丽颜</v>
      </c>
      <c r="C2253" s="2" t="s">
        <v>2111</v>
      </c>
      <c r="D2253" s="2" t="s">
        <v>1128</v>
      </c>
    </row>
    <row r="2254" spans="1:4" ht="24.75" customHeight="1">
      <c r="A2254" s="2">
        <v>2252</v>
      </c>
      <c r="B2254" s="2" t="str">
        <f>"郑佳华"</f>
        <v>郑佳华</v>
      </c>
      <c r="C2254" s="2" t="s">
        <v>2112</v>
      </c>
      <c r="D2254" s="2" t="s">
        <v>1128</v>
      </c>
    </row>
    <row r="2255" spans="1:4" ht="24.75" customHeight="1">
      <c r="A2255" s="2">
        <v>2253</v>
      </c>
      <c r="B2255" s="2" t="str">
        <f>"杨丹"</f>
        <v>杨丹</v>
      </c>
      <c r="C2255" s="2" t="s">
        <v>1250</v>
      </c>
      <c r="D2255" s="2" t="s">
        <v>1128</v>
      </c>
    </row>
    <row r="2256" spans="1:4" ht="24.75" customHeight="1">
      <c r="A2256" s="2">
        <v>2254</v>
      </c>
      <c r="B2256" s="2" t="str">
        <f>"马莹"</f>
        <v>马莹</v>
      </c>
      <c r="C2256" s="2" t="s">
        <v>2113</v>
      </c>
      <c r="D2256" s="2" t="s">
        <v>1128</v>
      </c>
    </row>
    <row r="2257" spans="1:4" ht="24.75" customHeight="1">
      <c r="A2257" s="2">
        <v>2255</v>
      </c>
      <c r="B2257" s="2" t="str">
        <f>"羊盛锦"</f>
        <v>羊盛锦</v>
      </c>
      <c r="C2257" s="2" t="s">
        <v>2114</v>
      </c>
      <c r="D2257" s="2" t="s">
        <v>1128</v>
      </c>
    </row>
    <row r="2258" spans="1:4" ht="24.75" customHeight="1">
      <c r="A2258" s="2">
        <v>2256</v>
      </c>
      <c r="B2258" s="2" t="str">
        <f>"曾莲梅"</f>
        <v>曾莲梅</v>
      </c>
      <c r="C2258" s="2" t="s">
        <v>2115</v>
      </c>
      <c r="D2258" s="2" t="s">
        <v>1128</v>
      </c>
    </row>
    <row r="2259" spans="1:4" ht="24.75" customHeight="1">
      <c r="A2259" s="2">
        <v>2257</v>
      </c>
      <c r="B2259" s="2" t="str">
        <f>"戴淑玲"</f>
        <v>戴淑玲</v>
      </c>
      <c r="C2259" s="2" t="s">
        <v>2116</v>
      </c>
      <c r="D2259" s="2" t="s">
        <v>1128</v>
      </c>
    </row>
    <row r="2260" spans="1:4" ht="24.75" customHeight="1">
      <c r="A2260" s="2">
        <v>2258</v>
      </c>
      <c r="B2260" s="2" t="str">
        <f>"符海尔"</f>
        <v>符海尔</v>
      </c>
      <c r="C2260" s="2" t="s">
        <v>2117</v>
      </c>
      <c r="D2260" s="2" t="s">
        <v>1128</v>
      </c>
    </row>
    <row r="2261" spans="1:4" ht="24.75" customHeight="1">
      <c r="A2261" s="2">
        <v>2259</v>
      </c>
      <c r="B2261" s="2" t="str">
        <f>"林沛然"</f>
        <v>林沛然</v>
      </c>
      <c r="C2261" s="2" t="s">
        <v>2118</v>
      </c>
      <c r="D2261" s="2" t="s">
        <v>1128</v>
      </c>
    </row>
    <row r="2262" spans="1:4" ht="24.75" customHeight="1">
      <c r="A2262" s="2">
        <v>2260</v>
      </c>
      <c r="B2262" s="2" t="str">
        <f>"王世梓"</f>
        <v>王世梓</v>
      </c>
      <c r="C2262" s="2" t="s">
        <v>801</v>
      </c>
      <c r="D2262" s="2" t="s">
        <v>1128</v>
      </c>
    </row>
    <row r="2263" spans="1:4" ht="24.75" customHeight="1">
      <c r="A2263" s="2">
        <v>2261</v>
      </c>
      <c r="B2263" s="2" t="str">
        <f>"陈强"</f>
        <v>陈强</v>
      </c>
      <c r="C2263" s="2" t="s">
        <v>2119</v>
      </c>
      <c r="D2263" s="2" t="s">
        <v>1128</v>
      </c>
    </row>
    <row r="2264" spans="1:4" ht="24.75" customHeight="1">
      <c r="A2264" s="2">
        <v>2262</v>
      </c>
      <c r="B2264" s="2" t="str">
        <f>"吴小娜"</f>
        <v>吴小娜</v>
      </c>
      <c r="C2264" s="2" t="s">
        <v>1435</v>
      </c>
      <c r="D2264" s="2" t="s">
        <v>1128</v>
      </c>
    </row>
    <row r="2265" spans="1:4" ht="24.75" customHeight="1">
      <c r="A2265" s="2">
        <v>2263</v>
      </c>
      <c r="B2265" s="2" t="str">
        <f>"林海莹"</f>
        <v>林海莹</v>
      </c>
      <c r="C2265" s="2" t="s">
        <v>2120</v>
      </c>
      <c r="D2265" s="2" t="s">
        <v>1128</v>
      </c>
    </row>
    <row r="2266" spans="1:4" ht="24.75" customHeight="1">
      <c r="A2266" s="2">
        <v>2264</v>
      </c>
      <c r="B2266" s="2" t="str">
        <f>"李响"</f>
        <v>李响</v>
      </c>
      <c r="C2266" s="2" t="s">
        <v>2121</v>
      </c>
      <c r="D2266" s="2" t="s">
        <v>1128</v>
      </c>
    </row>
    <row r="2267" spans="1:4" ht="24.75" customHeight="1">
      <c r="A2267" s="2">
        <v>2265</v>
      </c>
      <c r="B2267" s="2" t="str">
        <f>"吴淑婷"</f>
        <v>吴淑婷</v>
      </c>
      <c r="C2267" s="2" t="s">
        <v>2122</v>
      </c>
      <c r="D2267" s="2" t="s">
        <v>1128</v>
      </c>
    </row>
    <row r="2268" spans="1:4" ht="24.75" customHeight="1">
      <c r="A2268" s="2">
        <v>2266</v>
      </c>
      <c r="B2268" s="2" t="str">
        <f>"王培三"</f>
        <v>王培三</v>
      </c>
      <c r="C2268" s="2" t="s">
        <v>2123</v>
      </c>
      <c r="D2268" s="2" t="s">
        <v>1128</v>
      </c>
    </row>
    <row r="2269" spans="1:4" ht="24.75" customHeight="1">
      <c r="A2269" s="2">
        <v>2267</v>
      </c>
      <c r="B2269" s="2" t="str">
        <f>"王丕适"</f>
        <v>王丕适</v>
      </c>
      <c r="C2269" s="2" t="s">
        <v>2124</v>
      </c>
      <c r="D2269" s="2" t="s">
        <v>1128</v>
      </c>
    </row>
    <row r="2270" spans="1:4" ht="24.75" customHeight="1">
      <c r="A2270" s="2">
        <v>2268</v>
      </c>
      <c r="B2270" s="2" t="str">
        <f>"刘文青"</f>
        <v>刘文青</v>
      </c>
      <c r="C2270" s="2" t="s">
        <v>2125</v>
      </c>
      <c r="D2270" s="2" t="s">
        <v>1128</v>
      </c>
    </row>
    <row r="2271" spans="1:4" ht="24.75" customHeight="1">
      <c r="A2271" s="2">
        <v>2269</v>
      </c>
      <c r="B2271" s="2" t="str">
        <f>"李铭灿"</f>
        <v>李铭灿</v>
      </c>
      <c r="C2271" s="2" t="s">
        <v>2126</v>
      </c>
      <c r="D2271" s="2" t="s">
        <v>1128</v>
      </c>
    </row>
    <row r="2272" spans="1:4" ht="24.75" customHeight="1">
      <c r="A2272" s="2">
        <v>2270</v>
      </c>
      <c r="B2272" s="2" t="str">
        <f>"孟巧绚"</f>
        <v>孟巧绚</v>
      </c>
      <c r="C2272" s="2" t="s">
        <v>2127</v>
      </c>
      <c r="D2272" s="2" t="s">
        <v>1128</v>
      </c>
    </row>
    <row r="2273" spans="1:4" ht="24.75" customHeight="1">
      <c r="A2273" s="2">
        <v>2271</v>
      </c>
      <c r="B2273" s="2" t="str">
        <f>"李恒锋"</f>
        <v>李恒锋</v>
      </c>
      <c r="C2273" s="2" t="s">
        <v>749</v>
      </c>
      <c r="D2273" s="2" t="s">
        <v>1128</v>
      </c>
    </row>
    <row r="2274" spans="1:4" ht="24.75" customHeight="1">
      <c r="A2274" s="2">
        <v>2272</v>
      </c>
      <c r="B2274" s="2" t="str">
        <f>"李梅"</f>
        <v>李梅</v>
      </c>
      <c r="C2274" s="2" t="s">
        <v>2128</v>
      </c>
      <c r="D2274" s="2" t="s">
        <v>1128</v>
      </c>
    </row>
    <row r="2275" spans="1:4" ht="24.75" customHeight="1">
      <c r="A2275" s="2">
        <v>2273</v>
      </c>
      <c r="B2275" s="2" t="str">
        <f>"邝诗源"</f>
        <v>邝诗源</v>
      </c>
      <c r="C2275" s="2" t="s">
        <v>2129</v>
      </c>
      <c r="D2275" s="2" t="s">
        <v>1128</v>
      </c>
    </row>
    <row r="2276" spans="1:4" ht="24.75" customHeight="1">
      <c r="A2276" s="2">
        <v>2274</v>
      </c>
      <c r="B2276" s="2" t="str">
        <f>"王亚丹"</f>
        <v>王亚丹</v>
      </c>
      <c r="C2276" s="2" t="s">
        <v>2130</v>
      </c>
      <c r="D2276" s="2" t="s">
        <v>1128</v>
      </c>
    </row>
    <row r="2277" spans="1:4" ht="24.75" customHeight="1">
      <c r="A2277" s="2">
        <v>2275</v>
      </c>
      <c r="B2277" s="2" t="str">
        <f>"陈京蔚"</f>
        <v>陈京蔚</v>
      </c>
      <c r="C2277" s="2" t="s">
        <v>2131</v>
      </c>
      <c r="D2277" s="2" t="s">
        <v>1128</v>
      </c>
    </row>
    <row r="2278" spans="1:4" ht="24.75" customHeight="1">
      <c r="A2278" s="2">
        <v>2276</v>
      </c>
      <c r="B2278" s="2" t="str">
        <f>"冯惠琨"</f>
        <v>冯惠琨</v>
      </c>
      <c r="C2278" s="2" t="s">
        <v>2132</v>
      </c>
      <c r="D2278" s="2" t="s">
        <v>1128</v>
      </c>
    </row>
    <row r="2279" spans="1:4" ht="24.75" customHeight="1">
      <c r="A2279" s="2">
        <v>2277</v>
      </c>
      <c r="B2279" s="2" t="str">
        <f>"薛丽斌"</f>
        <v>薛丽斌</v>
      </c>
      <c r="C2279" s="2" t="s">
        <v>2133</v>
      </c>
      <c r="D2279" s="2" t="s">
        <v>1128</v>
      </c>
    </row>
    <row r="2280" spans="1:4" ht="24.75" customHeight="1">
      <c r="A2280" s="2">
        <v>2278</v>
      </c>
      <c r="B2280" s="2" t="str">
        <f>"熊奕奕"</f>
        <v>熊奕奕</v>
      </c>
      <c r="C2280" s="2" t="s">
        <v>2134</v>
      </c>
      <c r="D2280" s="2" t="s">
        <v>1128</v>
      </c>
    </row>
    <row r="2281" spans="1:4" ht="24.75" customHeight="1">
      <c r="A2281" s="2">
        <v>2279</v>
      </c>
      <c r="B2281" s="2" t="str">
        <f>"宋凯丽"</f>
        <v>宋凯丽</v>
      </c>
      <c r="C2281" s="2" t="s">
        <v>2135</v>
      </c>
      <c r="D2281" s="2" t="s">
        <v>1128</v>
      </c>
    </row>
    <row r="2282" spans="1:4" ht="24.75" customHeight="1">
      <c r="A2282" s="2">
        <v>2280</v>
      </c>
      <c r="B2282" s="2" t="str">
        <f>"陈恩烨"</f>
        <v>陈恩烨</v>
      </c>
      <c r="C2282" s="2" t="s">
        <v>2136</v>
      </c>
      <c r="D2282" s="2" t="s">
        <v>1128</v>
      </c>
    </row>
    <row r="2283" spans="1:4" ht="24.75" customHeight="1">
      <c r="A2283" s="2">
        <v>2281</v>
      </c>
      <c r="B2283" s="2" t="str">
        <f>"陈骏导"</f>
        <v>陈骏导</v>
      </c>
      <c r="C2283" s="2" t="s">
        <v>1969</v>
      </c>
      <c r="D2283" s="2" t="s">
        <v>1128</v>
      </c>
    </row>
    <row r="2284" spans="1:4" ht="24.75" customHeight="1">
      <c r="A2284" s="2">
        <v>2282</v>
      </c>
      <c r="B2284" s="2" t="str">
        <f>"陈慧"</f>
        <v>陈慧</v>
      </c>
      <c r="C2284" s="2" t="s">
        <v>1428</v>
      </c>
      <c r="D2284" s="2" t="s">
        <v>1128</v>
      </c>
    </row>
    <row r="2285" spans="1:4" ht="24.75" customHeight="1">
      <c r="A2285" s="2">
        <v>2283</v>
      </c>
      <c r="B2285" s="2" t="str">
        <f>"李颖"</f>
        <v>李颖</v>
      </c>
      <c r="C2285" s="2" t="s">
        <v>842</v>
      </c>
      <c r="D2285" s="2" t="s">
        <v>1128</v>
      </c>
    </row>
    <row r="2286" spans="1:4" ht="24.75" customHeight="1">
      <c r="A2286" s="2">
        <v>2284</v>
      </c>
      <c r="B2286" s="2" t="str">
        <f>"羊文科"</f>
        <v>羊文科</v>
      </c>
      <c r="C2286" s="2" t="s">
        <v>2137</v>
      </c>
      <c r="D2286" s="2" t="s">
        <v>1128</v>
      </c>
    </row>
    <row r="2287" spans="1:4" ht="24.75" customHeight="1">
      <c r="A2287" s="2">
        <v>2285</v>
      </c>
      <c r="B2287" s="2" t="str">
        <f>"李珺"</f>
        <v>李珺</v>
      </c>
      <c r="C2287" s="2" t="s">
        <v>2138</v>
      </c>
      <c r="D2287" s="2" t="s">
        <v>1128</v>
      </c>
    </row>
    <row r="2288" spans="1:4" ht="24.75" customHeight="1">
      <c r="A2288" s="2">
        <v>2286</v>
      </c>
      <c r="B2288" s="2" t="str">
        <f>"潘美志"</f>
        <v>潘美志</v>
      </c>
      <c r="C2288" s="2" t="s">
        <v>2139</v>
      </c>
      <c r="D2288" s="2" t="s">
        <v>1128</v>
      </c>
    </row>
    <row r="2289" spans="1:4" ht="24.75" customHeight="1">
      <c r="A2289" s="2">
        <v>2287</v>
      </c>
      <c r="B2289" s="2" t="str">
        <f>"陈飞臻"</f>
        <v>陈飞臻</v>
      </c>
      <c r="C2289" s="2" t="s">
        <v>2140</v>
      </c>
      <c r="D2289" s="2" t="s">
        <v>1128</v>
      </c>
    </row>
    <row r="2290" spans="1:4" ht="24.75" customHeight="1">
      <c r="A2290" s="2">
        <v>2288</v>
      </c>
      <c r="B2290" s="2" t="str">
        <f>"何典典"</f>
        <v>何典典</v>
      </c>
      <c r="C2290" s="2" t="s">
        <v>2141</v>
      </c>
      <c r="D2290" s="2" t="s">
        <v>1128</v>
      </c>
    </row>
    <row r="2291" spans="1:4" ht="24.75" customHeight="1">
      <c r="A2291" s="2">
        <v>2289</v>
      </c>
      <c r="B2291" s="2" t="str">
        <f>"梁永龄"</f>
        <v>梁永龄</v>
      </c>
      <c r="C2291" s="2" t="s">
        <v>1084</v>
      </c>
      <c r="D2291" s="2" t="s">
        <v>1128</v>
      </c>
    </row>
    <row r="2292" spans="1:4" ht="24.75" customHeight="1">
      <c r="A2292" s="2">
        <v>2290</v>
      </c>
      <c r="B2292" s="2" t="str">
        <f>"王晨"</f>
        <v>王晨</v>
      </c>
      <c r="C2292" s="2" t="s">
        <v>2142</v>
      </c>
      <c r="D2292" s="2" t="s">
        <v>1128</v>
      </c>
    </row>
    <row r="2293" spans="1:4" ht="24.75" customHeight="1">
      <c r="A2293" s="2">
        <v>2291</v>
      </c>
      <c r="B2293" s="2" t="str">
        <f>"周世光"</f>
        <v>周世光</v>
      </c>
      <c r="C2293" s="2" t="s">
        <v>2143</v>
      </c>
      <c r="D2293" s="2" t="s">
        <v>1128</v>
      </c>
    </row>
    <row r="2294" spans="1:4" ht="24.75" customHeight="1">
      <c r="A2294" s="2">
        <v>2292</v>
      </c>
      <c r="B2294" s="2" t="str">
        <f>"卢元东"</f>
        <v>卢元东</v>
      </c>
      <c r="C2294" s="2" t="s">
        <v>2144</v>
      </c>
      <c r="D2294" s="2" t="s">
        <v>1128</v>
      </c>
    </row>
    <row r="2295" spans="1:4" ht="24.75" customHeight="1">
      <c r="A2295" s="2">
        <v>2293</v>
      </c>
      <c r="B2295" s="2" t="str">
        <f>"李玉娇"</f>
        <v>李玉娇</v>
      </c>
      <c r="C2295" s="2" t="s">
        <v>2145</v>
      </c>
      <c r="D2295" s="2" t="s">
        <v>1128</v>
      </c>
    </row>
    <row r="2296" spans="1:4" ht="24.75" customHeight="1">
      <c r="A2296" s="2">
        <v>2294</v>
      </c>
      <c r="B2296" s="2" t="str">
        <f>"付文文"</f>
        <v>付文文</v>
      </c>
      <c r="C2296" s="2" t="s">
        <v>2146</v>
      </c>
      <c r="D2296" s="2" t="s">
        <v>1128</v>
      </c>
    </row>
    <row r="2297" spans="1:4" ht="24.75" customHeight="1">
      <c r="A2297" s="2">
        <v>2295</v>
      </c>
      <c r="B2297" s="2" t="str">
        <f>"向慧琪"</f>
        <v>向慧琪</v>
      </c>
      <c r="C2297" s="2" t="s">
        <v>2147</v>
      </c>
      <c r="D2297" s="2" t="s">
        <v>1128</v>
      </c>
    </row>
    <row r="2298" spans="1:4" ht="24.75" customHeight="1">
      <c r="A2298" s="2">
        <v>2296</v>
      </c>
      <c r="B2298" s="2" t="str">
        <f>"张大智"</f>
        <v>张大智</v>
      </c>
      <c r="C2298" s="2" t="s">
        <v>586</v>
      </c>
      <c r="D2298" s="2" t="s">
        <v>1128</v>
      </c>
    </row>
    <row r="2299" spans="1:4" ht="24.75" customHeight="1">
      <c r="A2299" s="2">
        <v>2297</v>
      </c>
      <c r="B2299" s="2" t="str">
        <f>"陈雅娜"</f>
        <v>陈雅娜</v>
      </c>
      <c r="C2299" s="2" t="s">
        <v>2148</v>
      </c>
      <c r="D2299" s="2" t="s">
        <v>1128</v>
      </c>
    </row>
    <row r="2300" spans="1:4" ht="24.75" customHeight="1">
      <c r="A2300" s="2">
        <v>2298</v>
      </c>
      <c r="B2300" s="2" t="str">
        <f>"符金珠"</f>
        <v>符金珠</v>
      </c>
      <c r="C2300" s="2" t="s">
        <v>2149</v>
      </c>
      <c r="D2300" s="2" t="s">
        <v>1128</v>
      </c>
    </row>
    <row r="2301" spans="1:4" ht="24.75" customHeight="1">
      <c r="A2301" s="2">
        <v>2299</v>
      </c>
      <c r="B2301" s="2" t="str">
        <f>"吴丹青"</f>
        <v>吴丹青</v>
      </c>
      <c r="C2301" s="2" t="s">
        <v>2150</v>
      </c>
      <c r="D2301" s="2" t="s">
        <v>1128</v>
      </c>
    </row>
    <row r="2302" spans="1:4" ht="24.75" customHeight="1">
      <c r="A2302" s="2">
        <v>2300</v>
      </c>
      <c r="B2302" s="2" t="str">
        <f>"陈秋凤"</f>
        <v>陈秋凤</v>
      </c>
      <c r="C2302" s="2" t="s">
        <v>2151</v>
      </c>
      <c r="D2302" s="2" t="s">
        <v>1128</v>
      </c>
    </row>
    <row r="2303" spans="1:4" ht="24.75" customHeight="1">
      <c r="A2303" s="2">
        <v>2301</v>
      </c>
      <c r="B2303" s="2" t="str">
        <f>"陈珊"</f>
        <v>陈珊</v>
      </c>
      <c r="C2303" s="2" t="s">
        <v>2152</v>
      </c>
      <c r="D2303" s="2" t="s">
        <v>1128</v>
      </c>
    </row>
    <row r="2304" spans="1:4" ht="24.75" customHeight="1">
      <c r="A2304" s="2">
        <v>2302</v>
      </c>
      <c r="B2304" s="2" t="str">
        <f>"邢思思"</f>
        <v>邢思思</v>
      </c>
      <c r="C2304" s="2" t="s">
        <v>2153</v>
      </c>
      <c r="D2304" s="2" t="s">
        <v>1128</v>
      </c>
    </row>
    <row r="2305" spans="1:4" ht="24.75" customHeight="1">
      <c r="A2305" s="2">
        <v>2303</v>
      </c>
      <c r="B2305" s="2" t="str">
        <f>"周仁淇"</f>
        <v>周仁淇</v>
      </c>
      <c r="C2305" s="2" t="s">
        <v>2154</v>
      </c>
      <c r="D2305" s="2" t="s">
        <v>1128</v>
      </c>
    </row>
    <row r="2306" spans="1:4" ht="24.75" customHeight="1">
      <c r="A2306" s="2">
        <v>2304</v>
      </c>
      <c r="B2306" s="2" t="str">
        <f>"袁思思"</f>
        <v>袁思思</v>
      </c>
      <c r="C2306" s="2" t="s">
        <v>2155</v>
      </c>
      <c r="D2306" s="2" t="s">
        <v>1128</v>
      </c>
    </row>
    <row r="2307" spans="1:4" ht="24.75" customHeight="1">
      <c r="A2307" s="2">
        <v>2305</v>
      </c>
      <c r="B2307" s="2" t="str">
        <f>"符晔"</f>
        <v>符晔</v>
      </c>
      <c r="C2307" s="2" t="s">
        <v>2156</v>
      </c>
      <c r="D2307" s="2" t="s">
        <v>1128</v>
      </c>
    </row>
    <row r="2308" spans="1:4" ht="24.75" customHeight="1">
      <c r="A2308" s="2">
        <v>2306</v>
      </c>
      <c r="B2308" s="2" t="str">
        <f>"李虹芳"</f>
        <v>李虹芳</v>
      </c>
      <c r="C2308" s="2" t="s">
        <v>2157</v>
      </c>
      <c r="D2308" s="2" t="s">
        <v>1128</v>
      </c>
    </row>
    <row r="2309" spans="1:4" ht="24.75" customHeight="1">
      <c r="A2309" s="2">
        <v>2307</v>
      </c>
      <c r="B2309" s="2" t="str">
        <f>"张晋铨 "</f>
        <v>张晋铨 </v>
      </c>
      <c r="C2309" s="2" t="s">
        <v>2158</v>
      </c>
      <c r="D2309" s="2" t="s">
        <v>1128</v>
      </c>
    </row>
    <row r="2310" spans="1:4" ht="24.75" customHeight="1">
      <c r="A2310" s="2">
        <v>2308</v>
      </c>
      <c r="B2310" s="2" t="str">
        <f>"王燕舞"</f>
        <v>王燕舞</v>
      </c>
      <c r="C2310" s="2" t="s">
        <v>2159</v>
      </c>
      <c r="D2310" s="2" t="s">
        <v>1128</v>
      </c>
    </row>
    <row r="2311" spans="1:4" ht="24.75" customHeight="1">
      <c r="A2311" s="2">
        <v>2309</v>
      </c>
      <c r="B2311" s="2" t="str">
        <f>"肖婉茜"</f>
        <v>肖婉茜</v>
      </c>
      <c r="C2311" s="2" t="s">
        <v>136</v>
      </c>
      <c r="D2311" s="2" t="s">
        <v>1128</v>
      </c>
    </row>
    <row r="2312" spans="1:4" ht="24.75" customHeight="1">
      <c r="A2312" s="2">
        <v>2310</v>
      </c>
      <c r="B2312" s="2" t="str">
        <f>"蔡佳华"</f>
        <v>蔡佳华</v>
      </c>
      <c r="C2312" s="2" t="s">
        <v>2160</v>
      </c>
      <c r="D2312" s="2" t="s">
        <v>1128</v>
      </c>
    </row>
    <row r="2313" spans="1:4" ht="24.75" customHeight="1">
      <c r="A2313" s="2">
        <v>2311</v>
      </c>
      <c r="B2313" s="2" t="str">
        <f>"吴木兰"</f>
        <v>吴木兰</v>
      </c>
      <c r="C2313" s="2" t="s">
        <v>2161</v>
      </c>
      <c r="D2313" s="2" t="s">
        <v>1128</v>
      </c>
    </row>
    <row r="2314" spans="1:4" ht="24.75" customHeight="1">
      <c r="A2314" s="2">
        <v>2312</v>
      </c>
      <c r="B2314" s="2" t="str">
        <f>"邓聪豪"</f>
        <v>邓聪豪</v>
      </c>
      <c r="C2314" s="2" t="s">
        <v>2162</v>
      </c>
      <c r="D2314" s="2" t="s">
        <v>1128</v>
      </c>
    </row>
    <row r="2315" spans="1:4" ht="24.75" customHeight="1">
      <c r="A2315" s="2">
        <v>2313</v>
      </c>
      <c r="B2315" s="2" t="str">
        <f>"沈孟春"</f>
        <v>沈孟春</v>
      </c>
      <c r="C2315" s="2" t="s">
        <v>2163</v>
      </c>
      <c r="D2315" s="2" t="s">
        <v>1128</v>
      </c>
    </row>
    <row r="2316" spans="1:4" ht="24.75" customHeight="1">
      <c r="A2316" s="2">
        <v>2314</v>
      </c>
      <c r="B2316" s="2" t="str">
        <f>"吴送婉"</f>
        <v>吴送婉</v>
      </c>
      <c r="C2316" s="2" t="s">
        <v>2164</v>
      </c>
      <c r="D2316" s="2" t="s">
        <v>1128</v>
      </c>
    </row>
    <row r="2317" spans="1:4" ht="24.75" customHeight="1">
      <c r="A2317" s="2">
        <v>2315</v>
      </c>
      <c r="B2317" s="2" t="str">
        <f>"郭文沁"</f>
        <v>郭文沁</v>
      </c>
      <c r="C2317" s="2" t="s">
        <v>2165</v>
      </c>
      <c r="D2317" s="2" t="s">
        <v>1128</v>
      </c>
    </row>
    <row r="2318" spans="1:4" ht="24.75" customHeight="1">
      <c r="A2318" s="2">
        <v>2316</v>
      </c>
      <c r="B2318" s="2" t="str">
        <f>"符明乔"</f>
        <v>符明乔</v>
      </c>
      <c r="C2318" s="2" t="s">
        <v>2166</v>
      </c>
      <c r="D2318" s="2" t="s">
        <v>1128</v>
      </c>
    </row>
    <row r="2319" spans="1:4" ht="24.75" customHeight="1">
      <c r="A2319" s="2">
        <v>2317</v>
      </c>
      <c r="B2319" s="2" t="str">
        <f>"符艳丽"</f>
        <v>符艳丽</v>
      </c>
      <c r="C2319" s="2" t="s">
        <v>2167</v>
      </c>
      <c r="D2319" s="2" t="s">
        <v>1128</v>
      </c>
    </row>
    <row r="2320" spans="1:4" ht="24.75" customHeight="1">
      <c r="A2320" s="2">
        <v>2318</v>
      </c>
      <c r="B2320" s="2" t="str">
        <f>"梁珍榕"</f>
        <v>梁珍榕</v>
      </c>
      <c r="C2320" s="2" t="s">
        <v>2168</v>
      </c>
      <c r="D2320" s="2" t="s">
        <v>1128</v>
      </c>
    </row>
    <row r="2321" spans="1:4" ht="24.75" customHeight="1">
      <c r="A2321" s="2">
        <v>2319</v>
      </c>
      <c r="B2321" s="2" t="str">
        <f>"杨馥源"</f>
        <v>杨馥源</v>
      </c>
      <c r="C2321" s="2" t="s">
        <v>2169</v>
      </c>
      <c r="D2321" s="2" t="s">
        <v>1128</v>
      </c>
    </row>
    <row r="2322" spans="1:4" ht="24.75" customHeight="1">
      <c r="A2322" s="2">
        <v>2320</v>
      </c>
      <c r="B2322" s="2" t="str">
        <f>"邓志威"</f>
        <v>邓志威</v>
      </c>
      <c r="C2322" s="2" t="s">
        <v>1129</v>
      </c>
      <c r="D2322" s="2" t="s">
        <v>1128</v>
      </c>
    </row>
    <row r="2323" spans="1:4" ht="24.75" customHeight="1">
      <c r="A2323" s="2">
        <v>2321</v>
      </c>
      <c r="B2323" s="2" t="str">
        <f>"潘孝炜"</f>
        <v>潘孝炜</v>
      </c>
      <c r="C2323" s="2" t="s">
        <v>258</v>
      </c>
      <c r="D2323" s="2" t="s">
        <v>1128</v>
      </c>
    </row>
    <row r="2324" spans="1:4" ht="24.75" customHeight="1">
      <c r="A2324" s="2">
        <v>2322</v>
      </c>
      <c r="B2324" s="2" t="str">
        <f>"陈丽怡"</f>
        <v>陈丽怡</v>
      </c>
      <c r="C2324" s="2" t="s">
        <v>2170</v>
      </c>
      <c r="D2324" s="2" t="s">
        <v>1128</v>
      </c>
    </row>
    <row r="2325" spans="1:4" ht="24.75" customHeight="1">
      <c r="A2325" s="2">
        <v>2323</v>
      </c>
      <c r="B2325" s="2" t="str">
        <f>"韩佳薇"</f>
        <v>韩佳薇</v>
      </c>
      <c r="C2325" s="2" t="s">
        <v>2171</v>
      </c>
      <c r="D2325" s="2" t="s">
        <v>1128</v>
      </c>
    </row>
    <row r="2326" spans="1:4" ht="24.75" customHeight="1">
      <c r="A2326" s="2">
        <v>2324</v>
      </c>
      <c r="B2326" s="2" t="str">
        <f>"许信正"</f>
        <v>许信正</v>
      </c>
      <c r="C2326" s="2" t="s">
        <v>2172</v>
      </c>
      <c r="D2326" s="2" t="s">
        <v>1128</v>
      </c>
    </row>
    <row r="2327" spans="1:4" ht="24.75" customHeight="1">
      <c r="A2327" s="2">
        <v>2325</v>
      </c>
      <c r="B2327" s="2" t="str">
        <f>"李琳"</f>
        <v>李琳</v>
      </c>
      <c r="C2327" s="2" t="s">
        <v>2173</v>
      </c>
      <c r="D2327" s="2" t="s">
        <v>1128</v>
      </c>
    </row>
    <row r="2328" spans="1:4" ht="24.75" customHeight="1">
      <c r="A2328" s="2">
        <v>2326</v>
      </c>
      <c r="B2328" s="2" t="str">
        <f>"周铖"</f>
        <v>周铖</v>
      </c>
      <c r="C2328" s="2" t="s">
        <v>2174</v>
      </c>
      <c r="D2328" s="2" t="s">
        <v>1128</v>
      </c>
    </row>
    <row r="2329" spans="1:4" ht="24.75" customHeight="1">
      <c r="A2329" s="2">
        <v>2327</v>
      </c>
      <c r="B2329" s="2" t="str">
        <f>"王静"</f>
        <v>王静</v>
      </c>
      <c r="C2329" s="2" t="s">
        <v>2175</v>
      </c>
      <c r="D2329" s="2" t="s">
        <v>1128</v>
      </c>
    </row>
    <row r="2330" spans="1:4" ht="24.75" customHeight="1">
      <c r="A2330" s="2">
        <v>2328</v>
      </c>
      <c r="B2330" s="2" t="str">
        <f>"王峥"</f>
        <v>王峥</v>
      </c>
      <c r="C2330" s="2" t="s">
        <v>2176</v>
      </c>
      <c r="D2330" s="2" t="s">
        <v>1128</v>
      </c>
    </row>
    <row r="2331" spans="1:4" ht="24.75" customHeight="1">
      <c r="A2331" s="2">
        <v>2329</v>
      </c>
      <c r="B2331" s="2" t="str">
        <f>"陈金标"</f>
        <v>陈金标</v>
      </c>
      <c r="C2331" s="2" t="s">
        <v>2177</v>
      </c>
      <c r="D2331" s="2" t="s">
        <v>1128</v>
      </c>
    </row>
    <row r="2332" spans="1:4" ht="24.75" customHeight="1">
      <c r="A2332" s="2">
        <v>2330</v>
      </c>
      <c r="B2332" s="2" t="str">
        <f>"吴星"</f>
        <v>吴星</v>
      </c>
      <c r="C2332" s="2" t="s">
        <v>2178</v>
      </c>
      <c r="D2332" s="2" t="s">
        <v>1128</v>
      </c>
    </row>
    <row r="2333" spans="1:4" ht="24.75" customHeight="1">
      <c r="A2333" s="2">
        <v>2331</v>
      </c>
      <c r="B2333" s="2" t="str">
        <f>"郑杲"</f>
        <v>郑杲</v>
      </c>
      <c r="C2333" s="2" t="s">
        <v>2179</v>
      </c>
      <c r="D2333" s="2" t="s">
        <v>1128</v>
      </c>
    </row>
    <row r="2334" spans="1:4" ht="24.75" customHeight="1">
      <c r="A2334" s="2">
        <v>2332</v>
      </c>
      <c r="B2334" s="2" t="str">
        <f>"郑玉敏"</f>
        <v>郑玉敏</v>
      </c>
      <c r="C2334" s="2" t="s">
        <v>2180</v>
      </c>
      <c r="D2334" s="2" t="s">
        <v>1128</v>
      </c>
    </row>
    <row r="2335" spans="1:4" ht="24.75" customHeight="1">
      <c r="A2335" s="2">
        <v>2333</v>
      </c>
      <c r="B2335" s="2" t="str">
        <f>"曾丹丹"</f>
        <v>曾丹丹</v>
      </c>
      <c r="C2335" s="2" t="s">
        <v>2181</v>
      </c>
      <c r="D2335" s="2" t="s">
        <v>1128</v>
      </c>
    </row>
    <row r="2336" spans="1:4" ht="24.75" customHeight="1">
      <c r="A2336" s="2">
        <v>2334</v>
      </c>
      <c r="B2336" s="2" t="str">
        <f>"王海云"</f>
        <v>王海云</v>
      </c>
      <c r="C2336" s="2" t="s">
        <v>2182</v>
      </c>
      <c r="D2336" s="2" t="s">
        <v>1128</v>
      </c>
    </row>
    <row r="2337" spans="1:4" ht="24.75" customHeight="1">
      <c r="A2337" s="2">
        <v>2335</v>
      </c>
      <c r="B2337" s="2" t="str">
        <f>"苏静娴"</f>
        <v>苏静娴</v>
      </c>
      <c r="C2337" s="2" t="s">
        <v>2183</v>
      </c>
      <c r="D2337" s="2" t="s">
        <v>1128</v>
      </c>
    </row>
    <row r="2338" spans="1:4" ht="24.75" customHeight="1">
      <c r="A2338" s="2">
        <v>2336</v>
      </c>
      <c r="B2338" s="2" t="str">
        <f>"吴玉莲"</f>
        <v>吴玉莲</v>
      </c>
      <c r="C2338" s="2" t="s">
        <v>2184</v>
      </c>
      <c r="D2338" s="2" t="s">
        <v>1128</v>
      </c>
    </row>
    <row r="2339" spans="1:4" ht="24.75" customHeight="1">
      <c r="A2339" s="2">
        <v>2337</v>
      </c>
      <c r="B2339" s="2" t="str">
        <f>"高小珺"</f>
        <v>高小珺</v>
      </c>
      <c r="C2339" s="2" t="s">
        <v>2185</v>
      </c>
      <c r="D2339" s="2" t="s">
        <v>1128</v>
      </c>
    </row>
    <row r="2340" spans="1:4" ht="24.75" customHeight="1">
      <c r="A2340" s="2">
        <v>2338</v>
      </c>
      <c r="B2340" s="2" t="str">
        <f>"杨小雪"</f>
        <v>杨小雪</v>
      </c>
      <c r="C2340" s="2" t="s">
        <v>2186</v>
      </c>
      <c r="D2340" s="2" t="s">
        <v>1128</v>
      </c>
    </row>
    <row r="2341" spans="1:4" ht="24.75" customHeight="1">
      <c r="A2341" s="2">
        <v>2339</v>
      </c>
      <c r="B2341" s="2" t="str">
        <f>"陈小竹"</f>
        <v>陈小竹</v>
      </c>
      <c r="C2341" s="2" t="s">
        <v>2187</v>
      </c>
      <c r="D2341" s="2" t="s">
        <v>1128</v>
      </c>
    </row>
    <row r="2342" spans="1:4" ht="24.75" customHeight="1">
      <c r="A2342" s="2">
        <v>2340</v>
      </c>
      <c r="B2342" s="2" t="str">
        <f>"黄柏智"</f>
        <v>黄柏智</v>
      </c>
      <c r="C2342" s="2" t="s">
        <v>1094</v>
      </c>
      <c r="D2342" s="2" t="s">
        <v>1128</v>
      </c>
    </row>
    <row r="2343" spans="1:4" ht="24.75" customHeight="1">
      <c r="A2343" s="2">
        <v>2341</v>
      </c>
      <c r="B2343" s="2" t="str">
        <f>"符永柏"</f>
        <v>符永柏</v>
      </c>
      <c r="C2343" s="2" t="s">
        <v>2188</v>
      </c>
      <c r="D2343" s="2" t="s">
        <v>1128</v>
      </c>
    </row>
    <row r="2344" spans="1:4" ht="24.75" customHeight="1">
      <c r="A2344" s="2">
        <v>2342</v>
      </c>
      <c r="B2344" s="2" t="str">
        <f>"文秀庆"</f>
        <v>文秀庆</v>
      </c>
      <c r="C2344" s="2" t="s">
        <v>2189</v>
      </c>
      <c r="D2344" s="2" t="s">
        <v>1128</v>
      </c>
    </row>
    <row r="2345" spans="1:4" ht="24.75" customHeight="1">
      <c r="A2345" s="2">
        <v>2343</v>
      </c>
      <c r="B2345" s="2" t="str">
        <f>"郭仁暖"</f>
        <v>郭仁暖</v>
      </c>
      <c r="C2345" s="2" t="s">
        <v>2190</v>
      </c>
      <c r="D2345" s="2" t="s">
        <v>1128</v>
      </c>
    </row>
    <row r="2346" spans="1:4" ht="24.75" customHeight="1">
      <c r="A2346" s="2">
        <v>2344</v>
      </c>
      <c r="B2346" s="2" t="str">
        <f>"许振颜"</f>
        <v>许振颜</v>
      </c>
      <c r="C2346" s="2" t="s">
        <v>2191</v>
      </c>
      <c r="D2346" s="2" t="s">
        <v>1128</v>
      </c>
    </row>
    <row r="2347" spans="1:4" ht="24.75" customHeight="1">
      <c r="A2347" s="2">
        <v>2345</v>
      </c>
      <c r="B2347" s="2" t="str">
        <f>"林红"</f>
        <v>林红</v>
      </c>
      <c r="C2347" s="2" t="s">
        <v>2192</v>
      </c>
      <c r="D2347" s="2" t="s">
        <v>1128</v>
      </c>
    </row>
    <row r="2348" spans="1:4" ht="24.75" customHeight="1">
      <c r="A2348" s="2">
        <v>2346</v>
      </c>
      <c r="B2348" s="2" t="str">
        <f>"张晓倩"</f>
        <v>张晓倩</v>
      </c>
      <c r="C2348" s="2" t="s">
        <v>2193</v>
      </c>
      <c r="D2348" s="2" t="s">
        <v>1128</v>
      </c>
    </row>
    <row r="2349" spans="1:4" ht="24.75" customHeight="1">
      <c r="A2349" s="2">
        <v>2347</v>
      </c>
      <c r="B2349" s="2" t="str">
        <f>"王才"</f>
        <v>王才</v>
      </c>
      <c r="C2349" s="2" t="s">
        <v>2194</v>
      </c>
      <c r="D2349" s="2" t="s">
        <v>1128</v>
      </c>
    </row>
    <row r="2350" spans="1:4" ht="24.75" customHeight="1">
      <c r="A2350" s="2">
        <v>2348</v>
      </c>
      <c r="B2350" s="2" t="str">
        <f>"秦雨濛"</f>
        <v>秦雨濛</v>
      </c>
      <c r="C2350" s="2" t="s">
        <v>2195</v>
      </c>
      <c r="D2350" s="2" t="s">
        <v>1128</v>
      </c>
    </row>
    <row r="2351" spans="1:4" ht="24.75" customHeight="1">
      <c r="A2351" s="2">
        <v>2349</v>
      </c>
      <c r="B2351" s="2" t="str">
        <f>"陈思帆"</f>
        <v>陈思帆</v>
      </c>
      <c r="C2351" s="2" t="s">
        <v>2196</v>
      </c>
      <c r="D2351" s="2" t="s">
        <v>1128</v>
      </c>
    </row>
    <row r="2352" spans="1:4" ht="24.75" customHeight="1">
      <c r="A2352" s="2">
        <v>2350</v>
      </c>
      <c r="B2352" s="2" t="str">
        <f>"许春女"</f>
        <v>许春女</v>
      </c>
      <c r="C2352" s="2" t="s">
        <v>2197</v>
      </c>
      <c r="D2352" s="2" t="s">
        <v>1128</v>
      </c>
    </row>
    <row r="2353" spans="1:4" ht="24.75" customHeight="1">
      <c r="A2353" s="2">
        <v>2351</v>
      </c>
      <c r="B2353" s="2" t="str">
        <f>"梁瑞霖"</f>
        <v>梁瑞霖</v>
      </c>
      <c r="C2353" s="2" t="s">
        <v>1235</v>
      </c>
      <c r="D2353" s="2" t="s">
        <v>1128</v>
      </c>
    </row>
    <row r="2354" spans="1:4" ht="24.75" customHeight="1">
      <c r="A2354" s="2">
        <v>2352</v>
      </c>
      <c r="B2354" s="2" t="str">
        <f>"颜秀虹"</f>
        <v>颜秀虹</v>
      </c>
      <c r="C2354" s="2" t="s">
        <v>2198</v>
      </c>
      <c r="D2354" s="2" t="s">
        <v>1128</v>
      </c>
    </row>
    <row r="2355" spans="1:4" ht="24.75" customHeight="1">
      <c r="A2355" s="2">
        <v>2353</v>
      </c>
      <c r="B2355" s="2" t="str">
        <f>"邓聪绍"</f>
        <v>邓聪绍</v>
      </c>
      <c r="C2355" s="2" t="s">
        <v>2199</v>
      </c>
      <c r="D2355" s="2" t="s">
        <v>1128</v>
      </c>
    </row>
    <row r="2356" spans="1:4" ht="24.75" customHeight="1">
      <c r="A2356" s="2">
        <v>2354</v>
      </c>
      <c r="B2356" s="2" t="str">
        <f>"王丽君"</f>
        <v>王丽君</v>
      </c>
      <c r="C2356" s="2" t="s">
        <v>1867</v>
      </c>
      <c r="D2356" s="2" t="s">
        <v>1128</v>
      </c>
    </row>
    <row r="2357" spans="1:4" ht="24.75" customHeight="1">
      <c r="A2357" s="2">
        <v>2355</v>
      </c>
      <c r="B2357" s="2" t="str">
        <f>"周春美"</f>
        <v>周春美</v>
      </c>
      <c r="C2357" s="2" t="s">
        <v>2200</v>
      </c>
      <c r="D2357" s="2" t="s">
        <v>1128</v>
      </c>
    </row>
    <row r="2358" spans="1:4" ht="24.75" customHeight="1">
      <c r="A2358" s="2">
        <v>2356</v>
      </c>
      <c r="B2358" s="2" t="str">
        <f>"蔡亚瑞"</f>
        <v>蔡亚瑞</v>
      </c>
      <c r="C2358" s="2" t="s">
        <v>2201</v>
      </c>
      <c r="D2358" s="2" t="s">
        <v>1128</v>
      </c>
    </row>
    <row r="2359" spans="1:4" ht="24.75" customHeight="1">
      <c r="A2359" s="2">
        <v>2357</v>
      </c>
      <c r="B2359" s="2" t="str">
        <f>"李慧"</f>
        <v>李慧</v>
      </c>
      <c r="C2359" s="2" t="s">
        <v>2202</v>
      </c>
      <c r="D2359" s="2" t="s">
        <v>1128</v>
      </c>
    </row>
    <row r="2360" spans="1:4" ht="24.75" customHeight="1">
      <c r="A2360" s="2">
        <v>2358</v>
      </c>
      <c r="B2360" s="2" t="str">
        <f>"曾琬"</f>
        <v>曾琬</v>
      </c>
      <c r="C2360" s="2" t="s">
        <v>2203</v>
      </c>
      <c r="D2360" s="2" t="s">
        <v>1128</v>
      </c>
    </row>
    <row r="2361" spans="1:4" ht="24.75" customHeight="1">
      <c r="A2361" s="2">
        <v>2359</v>
      </c>
      <c r="B2361" s="2" t="str">
        <f>"梁振华"</f>
        <v>梁振华</v>
      </c>
      <c r="C2361" s="2" t="s">
        <v>2204</v>
      </c>
      <c r="D2361" s="2" t="s">
        <v>1128</v>
      </c>
    </row>
    <row r="2362" spans="1:4" ht="24.75" customHeight="1">
      <c r="A2362" s="2">
        <v>2360</v>
      </c>
      <c r="B2362" s="2" t="str">
        <f>"陈阳"</f>
        <v>陈阳</v>
      </c>
      <c r="C2362" s="2" t="s">
        <v>2205</v>
      </c>
      <c r="D2362" s="2" t="s">
        <v>1128</v>
      </c>
    </row>
    <row r="2363" spans="1:4" ht="24.75" customHeight="1">
      <c r="A2363" s="2">
        <v>2361</v>
      </c>
      <c r="B2363" s="2" t="str">
        <f>"李月媚"</f>
        <v>李月媚</v>
      </c>
      <c r="C2363" s="2" t="s">
        <v>2206</v>
      </c>
      <c r="D2363" s="2" t="s">
        <v>1128</v>
      </c>
    </row>
    <row r="2364" spans="1:4" ht="24.75" customHeight="1">
      <c r="A2364" s="2">
        <v>2362</v>
      </c>
      <c r="B2364" s="2" t="str">
        <f>"梁昌海"</f>
        <v>梁昌海</v>
      </c>
      <c r="C2364" s="2" t="s">
        <v>2207</v>
      </c>
      <c r="D2364" s="2" t="s">
        <v>1128</v>
      </c>
    </row>
    <row r="2365" spans="1:4" ht="24.75" customHeight="1">
      <c r="A2365" s="2">
        <v>2363</v>
      </c>
      <c r="B2365" s="2" t="str">
        <f>"梁昌俊"</f>
        <v>梁昌俊</v>
      </c>
      <c r="C2365" s="2" t="s">
        <v>322</v>
      </c>
      <c r="D2365" s="2" t="s">
        <v>1128</v>
      </c>
    </row>
    <row r="2366" spans="1:4" ht="24.75" customHeight="1">
      <c r="A2366" s="2">
        <v>2364</v>
      </c>
      <c r="B2366" s="2" t="str">
        <f>"符策珍"</f>
        <v>符策珍</v>
      </c>
      <c r="C2366" s="2" t="s">
        <v>2208</v>
      </c>
      <c r="D2366" s="2" t="s">
        <v>1128</v>
      </c>
    </row>
    <row r="2367" spans="1:4" ht="24.75" customHeight="1">
      <c r="A2367" s="2">
        <v>2365</v>
      </c>
      <c r="B2367" s="2" t="str">
        <f>"潘纪财"</f>
        <v>潘纪财</v>
      </c>
      <c r="C2367" s="2" t="s">
        <v>2209</v>
      </c>
      <c r="D2367" s="2" t="s">
        <v>1128</v>
      </c>
    </row>
    <row r="2368" spans="1:4" ht="24.75" customHeight="1">
      <c r="A2368" s="2">
        <v>2366</v>
      </c>
      <c r="B2368" s="2" t="str">
        <f>"云彬"</f>
        <v>云彬</v>
      </c>
      <c r="C2368" s="2" t="s">
        <v>2210</v>
      </c>
      <c r="D2368" s="2" t="s">
        <v>1128</v>
      </c>
    </row>
    <row r="2369" spans="1:4" ht="24.75" customHeight="1">
      <c r="A2369" s="2">
        <v>2367</v>
      </c>
      <c r="B2369" s="2" t="str">
        <f>"佘瑞娜"</f>
        <v>佘瑞娜</v>
      </c>
      <c r="C2369" s="2" t="s">
        <v>2211</v>
      </c>
      <c r="D2369" s="2" t="s">
        <v>1128</v>
      </c>
    </row>
    <row r="2370" spans="1:4" ht="24.75" customHeight="1">
      <c r="A2370" s="2">
        <v>2368</v>
      </c>
      <c r="B2370" s="2" t="str">
        <f>"吴开吉"</f>
        <v>吴开吉</v>
      </c>
      <c r="C2370" s="2" t="s">
        <v>2212</v>
      </c>
      <c r="D2370" s="2" t="s">
        <v>1128</v>
      </c>
    </row>
    <row r="2371" spans="1:4" ht="24.75" customHeight="1">
      <c r="A2371" s="2">
        <v>2369</v>
      </c>
      <c r="B2371" s="2" t="str">
        <f>"占兴标"</f>
        <v>占兴标</v>
      </c>
      <c r="C2371" s="2" t="s">
        <v>217</v>
      </c>
      <c r="D2371" s="2" t="s">
        <v>1128</v>
      </c>
    </row>
    <row r="2372" spans="1:4" ht="24.75" customHeight="1">
      <c r="A2372" s="2">
        <v>2370</v>
      </c>
      <c r="B2372" s="2" t="str">
        <f>"王仲长"</f>
        <v>王仲长</v>
      </c>
      <c r="C2372" s="2" t="s">
        <v>2213</v>
      </c>
      <c r="D2372" s="2" t="s">
        <v>1128</v>
      </c>
    </row>
    <row r="2373" spans="1:4" ht="24.75" customHeight="1">
      <c r="A2373" s="2">
        <v>2371</v>
      </c>
      <c r="B2373" s="2" t="str">
        <f>"王彩欣"</f>
        <v>王彩欣</v>
      </c>
      <c r="C2373" s="2" t="s">
        <v>2214</v>
      </c>
      <c r="D2373" s="2" t="s">
        <v>1128</v>
      </c>
    </row>
    <row r="2374" spans="1:4" ht="24.75" customHeight="1">
      <c r="A2374" s="2">
        <v>2372</v>
      </c>
      <c r="B2374" s="2" t="str">
        <f>"韦力玮"</f>
        <v>韦力玮</v>
      </c>
      <c r="C2374" s="2" t="s">
        <v>2215</v>
      </c>
      <c r="D2374" s="2" t="s">
        <v>1128</v>
      </c>
    </row>
    <row r="2375" spans="1:4" ht="24.75" customHeight="1">
      <c r="A2375" s="2">
        <v>2373</v>
      </c>
      <c r="B2375" s="2" t="str">
        <f>"吴灵"</f>
        <v>吴灵</v>
      </c>
      <c r="C2375" s="2" t="s">
        <v>2216</v>
      </c>
      <c r="D2375" s="2" t="s">
        <v>1128</v>
      </c>
    </row>
    <row r="2376" spans="1:4" ht="24.75" customHeight="1">
      <c r="A2376" s="2">
        <v>2374</v>
      </c>
      <c r="B2376" s="2" t="str">
        <f>"吴乾源"</f>
        <v>吴乾源</v>
      </c>
      <c r="C2376" s="2" t="s">
        <v>2217</v>
      </c>
      <c r="D2376" s="2" t="s">
        <v>1128</v>
      </c>
    </row>
    <row r="2377" spans="1:4" ht="24.75" customHeight="1">
      <c r="A2377" s="2">
        <v>2375</v>
      </c>
      <c r="B2377" s="2" t="str">
        <f>"云颖"</f>
        <v>云颖</v>
      </c>
      <c r="C2377" s="2" t="s">
        <v>2218</v>
      </c>
      <c r="D2377" s="2" t="s">
        <v>1128</v>
      </c>
    </row>
    <row r="2378" spans="1:4" ht="24.75" customHeight="1">
      <c r="A2378" s="2">
        <v>2376</v>
      </c>
      <c r="B2378" s="2" t="str">
        <f>"王平林"</f>
        <v>王平林</v>
      </c>
      <c r="C2378" s="2" t="s">
        <v>2219</v>
      </c>
      <c r="D2378" s="2" t="s">
        <v>1128</v>
      </c>
    </row>
    <row r="2379" spans="1:4" ht="24.75" customHeight="1">
      <c r="A2379" s="2">
        <v>2377</v>
      </c>
      <c r="B2379" s="2" t="str">
        <f>"王芷莹"</f>
        <v>王芷莹</v>
      </c>
      <c r="C2379" s="2" t="s">
        <v>2220</v>
      </c>
      <c r="D2379" s="2" t="s">
        <v>1128</v>
      </c>
    </row>
    <row r="2380" spans="1:4" ht="24.75" customHeight="1">
      <c r="A2380" s="2">
        <v>2378</v>
      </c>
      <c r="B2380" s="2" t="str">
        <f>" 陈飞"</f>
        <v> 陈飞</v>
      </c>
      <c r="C2380" s="2" t="s">
        <v>673</v>
      </c>
      <c r="D2380" s="2" t="s">
        <v>1128</v>
      </c>
    </row>
    <row r="2381" spans="1:4" ht="24.75" customHeight="1">
      <c r="A2381" s="2">
        <v>2379</v>
      </c>
      <c r="B2381" s="2" t="str">
        <f>"周博文"</f>
        <v>周博文</v>
      </c>
      <c r="C2381" s="2" t="s">
        <v>2221</v>
      </c>
      <c r="D2381" s="2" t="s">
        <v>1128</v>
      </c>
    </row>
    <row r="2382" spans="1:4" ht="24.75" customHeight="1">
      <c r="A2382" s="2">
        <v>2380</v>
      </c>
      <c r="B2382" s="2" t="str">
        <f>"苏菊"</f>
        <v>苏菊</v>
      </c>
      <c r="C2382" s="2" t="s">
        <v>2222</v>
      </c>
      <c r="D2382" s="2" t="s">
        <v>1128</v>
      </c>
    </row>
    <row r="2383" spans="1:4" ht="24.75" customHeight="1">
      <c r="A2383" s="2">
        <v>2381</v>
      </c>
      <c r="B2383" s="2" t="str">
        <f>"郑华"</f>
        <v>郑华</v>
      </c>
      <c r="C2383" s="2" t="s">
        <v>2223</v>
      </c>
      <c r="D2383" s="2" t="s">
        <v>1128</v>
      </c>
    </row>
    <row r="2384" spans="1:4" ht="24.75" customHeight="1">
      <c r="A2384" s="2">
        <v>2382</v>
      </c>
      <c r="B2384" s="2" t="str">
        <f>"林诗雅"</f>
        <v>林诗雅</v>
      </c>
      <c r="C2384" s="2" t="s">
        <v>2224</v>
      </c>
      <c r="D2384" s="2" t="s">
        <v>1128</v>
      </c>
    </row>
    <row r="2385" spans="1:4" ht="24.75" customHeight="1">
      <c r="A2385" s="2">
        <v>2383</v>
      </c>
      <c r="B2385" s="2" t="str">
        <f>"李茂锋"</f>
        <v>李茂锋</v>
      </c>
      <c r="C2385" s="2" t="s">
        <v>2225</v>
      </c>
      <c r="D2385" s="2" t="s">
        <v>1128</v>
      </c>
    </row>
    <row r="2386" spans="1:4" ht="24.75" customHeight="1">
      <c r="A2386" s="2">
        <v>2384</v>
      </c>
      <c r="B2386" s="2" t="str">
        <f>"黎正兰"</f>
        <v>黎正兰</v>
      </c>
      <c r="C2386" s="2" t="s">
        <v>510</v>
      </c>
      <c r="D2386" s="2" t="s">
        <v>1128</v>
      </c>
    </row>
    <row r="2387" spans="1:4" ht="24.75" customHeight="1">
      <c r="A2387" s="2">
        <v>2385</v>
      </c>
      <c r="B2387" s="2" t="str">
        <f>"符天"</f>
        <v>符天</v>
      </c>
      <c r="C2387" s="2" t="s">
        <v>2226</v>
      </c>
      <c r="D2387" s="2" t="s">
        <v>1128</v>
      </c>
    </row>
    <row r="2388" spans="1:4" ht="24.75" customHeight="1">
      <c r="A2388" s="2">
        <v>2386</v>
      </c>
      <c r="B2388" s="2" t="str">
        <f>"李文慧"</f>
        <v>李文慧</v>
      </c>
      <c r="C2388" s="2" t="s">
        <v>2227</v>
      </c>
      <c r="D2388" s="2" t="s">
        <v>1128</v>
      </c>
    </row>
    <row r="2389" spans="1:4" ht="24.75" customHeight="1">
      <c r="A2389" s="2">
        <v>2387</v>
      </c>
      <c r="B2389" s="2" t="str">
        <f>"蒙钟孟"</f>
        <v>蒙钟孟</v>
      </c>
      <c r="C2389" s="2" t="s">
        <v>2228</v>
      </c>
      <c r="D2389" s="2" t="s">
        <v>1128</v>
      </c>
    </row>
    <row r="2390" spans="1:4" ht="24.75" customHeight="1">
      <c r="A2390" s="2">
        <v>2388</v>
      </c>
      <c r="B2390" s="2" t="str">
        <f>"黎吉卿"</f>
        <v>黎吉卿</v>
      </c>
      <c r="C2390" s="2" t="s">
        <v>413</v>
      </c>
      <c r="D2390" s="2" t="s">
        <v>1128</v>
      </c>
    </row>
    <row r="2391" spans="1:4" ht="24.75" customHeight="1">
      <c r="A2391" s="2">
        <v>2389</v>
      </c>
      <c r="B2391" s="2" t="str">
        <f>"代若凡"</f>
        <v>代若凡</v>
      </c>
      <c r="C2391" s="2" t="s">
        <v>2229</v>
      </c>
      <c r="D2391" s="2" t="s">
        <v>1128</v>
      </c>
    </row>
    <row r="2392" spans="1:4" ht="24.75" customHeight="1">
      <c r="A2392" s="2">
        <v>2390</v>
      </c>
      <c r="B2392" s="2" t="str">
        <f>"谢明丽"</f>
        <v>谢明丽</v>
      </c>
      <c r="C2392" s="2" t="s">
        <v>2230</v>
      </c>
      <c r="D2392" s="2" t="s">
        <v>1128</v>
      </c>
    </row>
    <row r="2393" spans="1:4" ht="24.75" customHeight="1">
      <c r="A2393" s="2">
        <v>2391</v>
      </c>
      <c r="B2393" s="2" t="str">
        <f>"符良书"</f>
        <v>符良书</v>
      </c>
      <c r="C2393" s="2" t="s">
        <v>2231</v>
      </c>
      <c r="D2393" s="2" t="s">
        <v>1128</v>
      </c>
    </row>
    <row r="2394" spans="1:4" ht="24.75" customHeight="1">
      <c r="A2394" s="2">
        <v>2392</v>
      </c>
      <c r="B2394" s="2" t="str">
        <f>"王霜"</f>
        <v>王霜</v>
      </c>
      <c r="C2394" s="2" t="s">
        <v>133</v>
      </c>
      <c r="D2394" s="2" t="s">
        <v>1128</v>
      </c>
    </row>
    <row r="2395" spans="1:4" ht="24.75" customHeight="1">
      <c r="A2395" s="2">
        <v>2393</v>
      </c>
      <c r="B2395" s="2" t="str">
        <f>"林玲玲"</f>
        <v>林玲玲</v>
      </c>
      <c r="C2395" s="2" t="s">
        <v>2232</v>
      </c>
      <c r="D2395" s="2" t="s">
        <v>1128</v>
      </c>
    </row>
    <row r="2396" spans="1:4" ht="24.75" customHeight="1">
      <c r="A2396" s="2">
        <v>2394</v>
      </c>
      <c r="B2396" s="2" t="str">
        <f>"谢佳彤"</f>
        <v>谢佳彤</v>
      </c>
      <c r="C2396" s="2" t="s">
        <v>2233</v>
      </c>
      <c r="D2396" s="2" t="s">
        <v>1128</v>
      </c>
    </row>
    <row r="2397" spans="1:4" ht="24.75" customHeight="1">
      <c r="A2397" s="2">
        <v>2395</v>
      </c>
      <c r="B2397" s="2" t="str">
        <f>"李美霖"</f>
        <v>李美霖</v>
      </c>
      <c r="C2397" s="2" t="s">
        <v>2234</v>
      </c>
      <c r="D2397" s="2" t="s">
        <v>1128</v>
      </c>
    </row>
    <row r="2398" spans="1:4" ht="24.75" customHeight="1">
      <c r="A2398" s="2">
        <v>2396</v>
      </c>
      <c r="B2398" s="2" t="str">
        <f>"叶颖"</f>
        <v>叶颖</v>
      </c>
      <c r="C2398" s="2" t="s">
        <v>2235</v>
      </c>
      <c r="D2398" s="2" t="s">
        <v>1128</v>
      </c>
    </row>
    <row r="2399" spans="1:4" ht="24.75" customHeight="1">
      <c r="A2399" s="2">
        <v>2397</v>
      </c>
      <c r="B2399" s="2" t="str">
        <f>"吴玉环"</f>
        <v>吴玉环</v>
      </c>
      <c r="C2399" s="2" t="s">
        <v>2236</v>
      </c>
      <c r="D2399" s="2" t="s">
        <v>1128</v>
      </c>
    </row>
    <row r="2400" spans="1:4" ht="24.75" customHeight="1">
      <c r="A2400" s="2">
        <v>2398</v>
      </c>
      <c r="B2400" s="2" t="str">
        <f>"郭照锋"</f>
        <v>郭照锋</v>
      </c>
      <c r="C2400" s="2" t="s">
        <v>2237</v>
      </c>
      <c r="D2400" s="2" t="s">
        <v>1128</v>
      </c>
    </row>
    <row r="2401" spans="1:4" ht="24.75" customHeight="1">
      <c r="A2401" s="2">
        <v>2399</v>
      </c>
      <c r="B2401" s="2" t="str">
        <f>"谢心怡"</f>
        <v>谢心怡</v>
      </c>
      <c r="C2401" s="2" t="s">
        <v>2002</v>
      </c>
      <c r="D2401" s="2" t="s">
        <v>1128</v>
      </c>
    </row>
    <row r="2402" spans="1:4" ht="24.75" customHeight="1">
      <c r="A2402" s="2">
        <v>2400</v>
      </c>
      <c r="B2402" s="2" t="str">
        <f>"冼海雪"</f>
        <v>冼海雪</v>
      </c>
      <c r="C2402" s="2" t="s">
        <v>1717</v>
      </c>
      <c r="D2402" s="2" t="s">
        <v>1128</v>
      </c>
    </row>
    <row r="2403" spans="1:4" ht="24.75" customHeight="1">
      <c r="A2403" s="2">
        <v>2401</v>
      </c>
      <c r="B2403" s="2" t="str">
        <f>"黎李根"</f>
        <v>黎李根</v>
      </c>
      <c r="C2403" s="2" t="s">
        <v>2238</v>
      </c>
      <c r="D2403" s="2" t="s">
        <v>1128</v>
      </c>
    </row>
    <row r="2404" spans="1:4" ht="24.75" customHeight="1">
      <c r="A2404" s="2">
        <v>2402</v>
      </c>
      <c r="B2404" s="2" t="str">
        <f>"江鑫"</f>
        <v>江鑫</v>
      </c>
      <c r="C2404" s="2" t="s">
        <v>2239</v>
      </c>
      <c r="D2404" s="2" t="s">
        <v>1128</v>
      </c>
    </row>
    <row r="2405" spans="1:4" ht="24.75" customHeight="1">
      <c r="A2405" s="2">
        <v>2403</v>
      </c>
      <c r="B2405" s="2" t="str">
        <f>"苏蕾"</f>
        <v>苏蕾</v>
      </c>
      <c r="C2405" s="2" t="s">
        <v>2240</v>
      </c>
      <c r="D2405" s="2" t="s">
        <v>1128</v>
      </c>
    </row>
    <row r="2406" spans="1:4" ht="24.75" customHeight="1">
      <c r="A2406" s="2">
        <v>2404</v>
      </c>
      <c r="B2406" s="2" t="str">
        <f>"李紫嫣"</f>
        <v>李紫嫣</v>
      </c>
      <c r="C2406" s="2" t="s">
        <v>2241</v>
      </c>
      <c r="D2406" s="2" t="s">
        <v>1128</v>
      </c>
    </row>
    <row r="2407" spans="1:4" ht="24.75" customHeight="1">
      <c r="A2407" s="2">
        <v>2405</v>
      </c>
      <c r="B2407" s="2" t="str">
        <f>"黄吉芬"</f>
        <v>黄吉芬</v>
      </c>
      <c r="C2407" s="2" t="s">
        <v>2242</v>
      </c>
      <c r="D2407" s="2" t="s">
        <v>1128</v>
      </c>
    </row>
    <row r="2408" spans="1:4" ht="24.75" customHeight="1">
      <c r="A2408" s="2">
        <v>2406</v>
      </c>
      <c r="B2408" s="2" t="str">
        <f>"覃丽婷"</f>
        <v>覃丽婷</v>
      </c>
      <c r="C2408" s="2" t="s">
        <v>2243</v>
      </c>
      <c r="D2408" s="2" t="s">
        <v>1128</v>
      </c>
    </row>
    <row r="2409" spans="1:4" ht="24.75" customHeight="1">
      <c r="A2409" s="2">
        <v>2407</v>
      </c>
      <c r="B2409" s="2" t="str">
        <f>"李妹芬"</f>
        <v>李妹芬</v>
      </c>
      <c r="C2409" s="2" t="s">
        <v>2244</v>
      </c>
      <c r="D2409" s="2" t="s">
        <v>1128</v>
      </c>
    </row>
    <row r="2410" spans="1:4" ht="24.75" customHeight="1">
      <c r="A2410" s="2">
        <v>2408</v>
      </c>
      <c r="B2410" s="2" t="str">
        <f>"郑扬扬"</f>
        <v>郑扬扬</v>
      </c>
      <c r="C2410" s="2" t="s">
        <v>159</v>
      </c>
      <c r="D2410" s="2" t="s">
        <v>1128</v>
      </c>
    </row>
    <row r="2411" spans="1:4" ht="24.75" customHeight="1">
      <c r="A2411" s="2">
        <v>2409</v>
      </c>
      <c r="B2411" s="2" t="str">
        <f>"周峻平"</f>
        <v>周峻平</v>
      </c>
      <c r="C2411" s="2" t="s">
        <v>2245</v>
      </c>
      <c r="D2411" s="2" t="s">
        <v>1128</v>
      </c>
    </row>
    <row r="2412" spans="1:4" ht="24.75" customHeight="1">
      <c r="A2412" s="2">
        <v>2410</v>
      </c>
      <c r="B2412" s="2" t="str">
        <f>"张梦珏"</f>
        <v>张梦珏</v>
      </c>
      <c r="C2412" s="2" t="s">
        <v>2246</v>
      </c>
      <c r="D2412" s="2" t="s">
        <v>1128</v>
      </c>
    </row>
    <row r="2413" spans="1:4" ht="24.75" customHeight="1">
      <c r="A2413" s="2">
        <v>2411</v>
      </c>
      <c r="B2413" s="2" t="str">
        <f>"王心文"</f>
        <v>王心文</v>
      </c>
      <c r="C2413" s="2" t="s">
        <v>2247</v>
      </c>
      <c r="D2413" s="2" t="s">
        <v>1128</v>
      </c>
    </row>
    <row r="2414" spans="1:4" ht="24.75" customHeight="1">
      <c r="A2414" s="2">
        <v>2412</v>
      </c>
      <c r="B2414" s="2" t="str">
        <f>"吴景婕"</f>
        <v>吴景婕</v>
      </c>
      <c r="C2414" s="2" t="s">
        <v>2248</v>
      </c>
      <c r="D2414" s="2" t="s">
        <v>1128</v>
      </c>
    </row>
    <row r="2415" spans="1:4" ht="24.75" customHeight="1">
      <c r="A2415" s="2">
        <v>2413</v>
      </c>
      <c r="B2415" s="2" t="str">
        <f>"符晓颖"</f>
        <v>符晓颖</v>
      </c>
      <c r="C2415" s="2" t="s">
        <v>2249</v>
      </c>
      <c r="D2415" s="2" t="s">
        <v>1128</v>
      </c>
    </row>
    <row r="2416" spans="1:4" ht="24.75" customHeight="1">
      <c r="A2416" s="2">
        <v>2414</v>
      </c>
      <c r="B2416" s="2" t="str">
        <f>"王史文"</f>
        <v>王史文</v>
      </c>
      <c r="C2416" s="2" t="s">
        <v>2250</v>
      </c>
      <c r="D2416" s="2" t="s">
        <v>1128</v>
      </c>
    </row>
    <row r="2417" spans="1:4" ht="24.75" customHeight="1">
      <c r="A2417" s="2">
        <v>2415</v>
      </c>
      <c r="B2417" s="2" t="str">
        <f>"胡灿"</f>
        <v>胡灿</v>
      </c>
      <c r="C2417" s="2" t="s">
        <v>2251</v>
      </c>
      <c r="D2417" s="2" t="s">
        <v>1128</v>
      </c>
    </row>
    <row r="2418" spans="1:4" ht="24.75" customHeight="1">
      <c r="A2418" s="2">
        <v>2416</v>
      </c>
      <c r="B2418" s="2" t="str">
        <f>"赵海博"</f>
        <v>赵海博</v>
      </c>
      <c r="C2418" s="2" t="s">
        <v>2252</v>
      </c>
      <c r="D2418" s="2" t="s">
        <v>1128</v>
      </c>
    </row>
    <row r="2419" spans="1:4" ht="24.75" customHeight="1">
      <c r="A2419" s="2">
        <v>2417</v>
      </c>
      <c r="B2419" s="2" t="str">
        <f>"林方欣"</f>
        <v>林方欣</v>
      </c>
      <c r="C2419" s="2" t="s">
        <v>2253</v>
      </c>
      <c r="D2419" s="2" t="s">
        <v>1128</v>
      </c>
    </row>
    <row r="2420" spans="1:4" ht="24.75" customHeight="1">
      <c r="A2420" s="2">
        <v>2418</v>
      </c>
      <c r="B2420" s="2" t="str">
        <f>"蔡婵婵"</f>
        <v>蔡婵婵</v>
      </c>
      <c r="C2420" s="2" t="s">
        <v>2254</v>
      </c>
      <c r="D2420" s="2" t="s">
        <v>1128</v>
      </c>
    </row>
    <row r="2421" spans="1:4" ht="24.75" customHeight="1">
      <c r="A2421" s="2">
        <v>2419</v>
      </c>
      <c r="B2421" s="2" t="str">
        <f>"黄晓莹"</f>
        <v>黄晓莹</v>
      </c>
      <c r="C2421" s="2" t="s">
        <v>2255</v>
      </c>
      <c r="D2421" s="2" t="s">
        <v>1128</v>
      </c>
    </row>
    <row r="2422" spans="1:4" ht="24.75" customHeight="1">
      <c r="A2422" s="2">
        <v>2420</v>
      </c>
      <c r="B2422" s="2" t="str">
        <f>"彭进"</f>
        <v>彭进</v>
      </c>
      <c r="C2422" s="2" t="s">
        <v>2256</v>
      </c>
      <c r="D2422" s="2" t="s">
        <v>1128</v>
      </c>
    </row>
    <row r="2423" spans="1:4" ht="24.75" customHeight="1">
      <c r="A2423" s="2">
        <v>2421</v>
      </c>
      <c r="B2423" s="2" t="str">
        <f>"谢谦"</f>
        <v>谢谦</v>
      </c>
      <c r="C2423" s="2" t="s">
        <v>2257</v>
      </c>
      <c r="D2423" s="2" t="s">
        <v>1128</v>
      </c>
    </row>
    <row r="2424" spans="1:4" ht="24.75" customHeight="1">
      <c r="A2424" s="2">
        <v>2422</v>
      </c>
      <c r="B2424" s="2" t="str">
        <f>"黄小槟"</f>
        <v>黄小槟</v>
      </c>
      <c r="C2424" s="2" t="s">
        <v>2258</v>
      </c>
      <c r="D2424" s="2" t="s">
        <v>1128</v>
      </c>
    </row>
    <row r="2425" spans="1:4" ht="24.75" customHeight="1">
      <c r="A2425" s="2">
        <v>2423</v>
      </c>
      <c r="B2425" s="2" t="str">
        <f>"潘婷婷"</f>
        <v>潘婷婷</v>
      </c>
      <c r="C2425" s="2" t="s">
        <v>2259</v>
      </c>
      <c r="D2425" s="2" t="s">
        <v>1128</v>
      </c>
    </row>
    <row r="2426" spans="1:4" ht="24.75" customHeight="1">
      <c r="A2426" s="2">
        <v>2424</v>
      </c>
      <c r="B2426" s="2" t="str">
        <f>"黄渝茜"</f>
        <v>黄渝茜</v>
      </c>
      <c r="C2426" s="2" t="s">
        <v>2260</v>
      </c>
      <c r="D2426" s="2" t="s">
        <v>1128</v>
      </c>
    </row>
    <row r="2427" spans="1:4" ht="24.75" customHeight="1">
      <c r="A2427" s="2">
        <v>2425</v>
      </c>
      <c r="B2427" s="2" t="str">
        <f>"王朝乐"</f>
        <v>王朝乐</v>
      </c>
      <c r="C2427" s="2" t="s">
        <v>2261</v>
      </c>
      <c r="D2427" s="2" t="s">
        <v>1128</v>
      </c>
    </row>
    <row r="2428" spans="1:4" ht="24.75" customHeight="1">
      <c r="A2428" s="2">
        <v>2426</v>
      </c>
      <c r="B2428" s="2" t="str">
        <f>"李松键"</f>
        <v>李松键</v>
      </c>
      <c r="C2428" s="2" t="s">
        <v>955</v>
      </c>
      <c r="D2428" s="2" t="s">
        <v>1128</v>
      </c>
    </row>
    <row r="2429" spans="1:4" ht="24.75" customHeight="1">
      <c r="A2429" s="2">
        <v>2427</v>
      </c>
      <c r="B2429" s="2" t="str">
        <f>"吴素瑶"</f>
        <v>吴素瑶</v>
      </c>
      <c r="C2429" s="2" t="s">
        <v>2262</v>
      </c>
      <c r="D2429" s="2" t="s">
        <v>1128</v>
      </c>
    </row>
    <row r="2430" spans="1:4" ht="24.75" customHeight="1">
      <c r="A2430" s="2">
        <v>2428</v>
      </c>
      <c r="B2430" s="2" t="str">
        <f>"陈双双"</f>
        <v>陈双双</v>
      </c>
      <c r="C2430" s="2" t="s">
        <v>2263</v>
      </c>
      <c r="D2430" s="2" t="s">
        <v>1128</v>
      </c>
    </row>
    <row r="2431" spans="1:4" ht="24.75" customHeight="1">
      <c r="A2431" s="2">
        <v>2429</v>
      </c>
      <c r="B2431" s="2" t="str">
        <f>"杨丹宁"</f>
        <v>杨丹宁</v>
      </c>
      <c r="C2431" s="2" t="s">
        <v>2264</v>
      </c>
      <c r="D2431" s="2" t="s">
        <v>1128</v>
      </c>
    </row>
    <row r="2432" spans="1:4" ht="24.75" customHeight="1">
      <c r="A2432" s="2">
        <v>2430</v>
      </c>
      <c r="B2432" s="2" t="str">
        <f>"胡蓉"</f>
        <v>胡蓉</v>
      </c>
      <c r="C2432" s="2" t="s">
        <v>2265</v>
      </c>
      <c r="D2432" s="2" t="s">
        <v>1128</v>
      </c>
    </row>
    <row r="2433" spans="1:4" ht="24.75" customHeight="1">
      <c r="A2433" s="2">
        <v>2431</v>
      </c>
      <c r="B2433" s="2" t="str">
        <f>"许丽娇"</f>
        <v>许丽娇</v>
      </c>
      <c r="C2433" s="2" t="s">
        <v>2266</v>
      </c>
      <c r="D2433" s="2" t="s">
        <v>1128</v>
      </c>
    </row>
    <row r="2434" spans="1:4" ht="24.75" customHeight="1">
      <c r="A2434" s="2">
        <v>2432</v>
      </c>
      <c r="B2434" s="2" t="str">
        <f>"黄启佳"</f>
        <v>黄启佳</v>
      </c>
      <c r="C2434" s="2" t="s">
        <v>2267</v>
      </c>
      <c r="D2434" s="2" t="s">
        <v>1128</v>
      </c>
    </row>
    <row r="2435" spans="1:4" ht="24.75" customHeight="1">
      <c r="A2435" s="2">
        <v>2433</v>
      </c>
      <c r="B2435" s="2" t="str">
        <f>"李小蕾"</f>
        <v>李小蕾</v>
      </c>
      <c r="C2435" s="2" t="s">
        <v>2268</v>
      </c>
      <c r="D2435" s="2" t="s">
        <v>1128</v>
      </c>
    </row>
    <row r="2436" spans="1:4" ht="24.75" customHeight="1">
      <c r="A2436" s="2">
        <v>2434</v>
      </c>
      <c r="B2436" s="2" t="str">
        <f>"潘云茜"</f>
        <v>潘云茜</v>
      </c>
      <c r="C2436" s="2" t="s">
        <v>2269</v>
      </c>
      <c r="D2436" s="2" t="s">
        <v>1128</v>
      </c>
    </row>
    <row r="2437" spans="1:4" ht="24.75" customHeight="1">
      <c r="A2437" s="2">
        <v>2435</v>
      </c>
      <c r="B2437" s="2" t="str">
        <f>"彭瑞霖"</f>
        <v>彭瑞霖</v>
      </c>
      <c r="C2437" s="2" t="s">
        <v>2270</v>
      </c>
      <c r="D2437" s="2" t="s">
        <v>1128</v>
      </c>
    </row>
    <row r="2438" spans="1:4" ht="24.75" customHeight="1">
      <c r="A2438" s="2">
        <v>2436</v>
      </c>
      <c r="B2438" s="2" t="str">
        <f>"薛伟婷"</f>
        <v>薛伟婷</v>
      </c>
      <c r="C2438" s="2" t="s">
        <v>2271</v>
      </c>
      <c r="D2438" s="2" t="s">
        <v>1128</v>
      </c>
    </row>
    <row r="2439" spans="1:4" ht="24.75" customHeight="1">
      <c r="A2439" s="2">
        <v>2437</v>
      </c>
      <c r="B2439" s="2" t="str">
        <f>"杨雅雅"</f>
        <v>杨雅雅</v>
      </c>
      <c r="C2439" s="2" t="s">
        <v>2272</v>
      </c>
      <c r="D2439" s="2" t="s">
        <v>1128</v>
      </c>
    </row>
    <row r="2440" spans="1:4" ht="24.75" customHeight="1">
      <c r="A2440" s="2">
        <v>2438</v>
      </c>
      <c r="B2440" s="2" t="str">
        <f>"吴汉妍"</f>
        <v>吴汉妍</v>
      </c>
      <c r="C2440" s="2" t="s">
        <v>2273</v>
      </c>
      <c r="D2440" s="2" t="s">
        <v>1128</v>
      </c>
    </row>
    <row r="2441" spans="1:4" ht="24.75" customHeight="1">
      <c r="A2441" s="2">
        <v>2439</v>
      </c>
      <c r="B2441" s="2" t="str">
        <f>"陈超"</f>
        <v>陈超</v>
      </c>
      <c r="C2441" s="2" t="s">
        <v>2274</v>
      </c>
      <c r="D2441" s="2" t="s">
        <v>1128</v>
      </c>
    </row>
    <row r="2442" spans="1:4" ht="24.75" customHeight="1">
      <c r="A2442" s="2">
        <v>2440</v>
      </c>
      <c r="B2442" s="2" t="str">
        <f>"曹结"</f>
        <v>曹结</v>
      </c>
      <c r="C2442" s="2" t="s">
        <v>2275</v>
      </c>
      <c r="D2442" s="2" t="s">
        <v>1128</v>
      </c>
    </row>
    <row r="2443" spans="1:4" ht="24.75" customHeight="1">
      <c r="A2443" s="2">
        <v>2441</v>
      </c>
      <c r="B2443" s="2" t="str">
        <f>"李颜君"</f>
        <v>李颜君</v>
      </c>
      <c r="C2443" s="2" t="s">
        <v>2276</v>
      </c>
      <c r="D2443" s="2" t="s">
        <v>1128</v>
      </c>
    </row>
    <row r="2444" spans="1:4" ht="24.75" customHeight="1">
      <c r="A2444" s="2">
        <v>2442</v>
      </c>
      <c r="B2444" s="2" t="str">
        <f>"石霄婷"</f>
        <v>石霄婷</v>
      </c>
      <c r="C2444" s="2" t="s">
        <v>2277</v>
      </c>
      <c r="D2444" s="2" t="s">
        <v>1128</v>
      </c>
    </row>
    <row r="2445" spans="1:4" ht="24.75" customHeight="1">
      <c r="A2445" s="2">
        <v>2443</v>
      </c>
      <c r="B2445" s="2" t="str">
        <f>"李佳凝"</f>
        <v>李佳凝</v>
      </c>
      <c r="C2445" s="2" t="s">
        <v>2278</v>
      </c>
      <c r="D2445" s="2" t="s">
        <v>1128</v>
      </c>
    </row>
    <row r="2446" spans="1:4" ht="24.75" customHeight="1">
      <c r="A2446" s="2">
        <v>2444</v>
      </c>
      <c r="B2446" s="2" t="str">
        <f>"李述文"</f>
        <v>李述文</v>
      </c>
      <c r="C2446" s="2" t="s">
        <v>2279</v>
      </c>
      <c r="D2446" s="2" t="s">
        <v>1128</v>
      </c>
    </row>
    <row r="2447" spans="1:4" ht="24.75" customHeight="1">
      <c r="A2447" s="2">
        <v>2445</v>
      </c>
      <c r="B2447" s="2" t="str">
        <f>"邢武"</f>
        <v>邢武</v>
      </c>
      <c r="C2447" s="2" t="s">
        <v>2280</v>
      </c>
      <c r="D2447" s="2" t="s">
        <v>1128</v>
      </c>
    </row>
    <row r="2448" spans="1:4" ht="24.75" customHeight="1">
      <c r="A2448" s="2">
        <v>2446</v>
      </c>
      <c r="B2448" s="2" t="str">
        <f>"谢格"</f>
        <v>谢格</v>
      </c>
      <c r="C2448" s="2" t="s">
        <v>2281</v>
      </c>
      <c r="D2448" s="2" t="s">
        <v>1128</v>
      </c>
    </row>
    <row r="2449" spans="1:4" ht="24.75" customHeight="1">
      <c r="A2449" s="2">
        <v>2447</v>
      </c>
      <c r="B2449" s="2" t="str">
        <f>"张霞"</f>
        <v>张霞</v>
      </c>
      <c r="C2449" s="2" t="s">
        <v>240</v>
      </c>
      <c r="D2449" s="2" t="s">
        <v>1128</v>
      </c>
    </row>
    <row r="2450" spans="1:4" ht="24.75" customHeight="1">
      <c r="A2450" s="2">
        <v>2448</v>
      </c>
      <c r="B2450" s="2" t="str">
        <f>"林传溪"</f>
        <v>林传溪</v>
      </c>
      <c r="C2450" s="2" t="s">
        <v>2282</v>
      </c>
      <c r="D2450" s="2" t="s">
        <v>1128</v>
      </c>
    </row>
    <row r="2451" spans="1:4" ht="24.75" customHeight="1">
      <c r="A2451" s="2">
        <v>2449</v>
      </c>
      <c r="B2451" s="2" t="str">
        <f>"陈春苗"</f>
        <v>陈春苗</v>
      </c>
      <c r="C2451" s="2" t="s">
        <v>1511</v>
      </c>
      <c r="D2451" s="2" t="s">
        <v>1128</v>
      </c>
    </row>
    <row r="2452" spans="1:4" ht="24.75" customHeight="1">
      <c r="A2452" s="2">
        <v>2450</v>
      </c>
      <c r="B2452" s="2" t="str">
        <f>"林明健"</f>
        <v>林明健</v>
      </c>
      <c r="C2452" s="2" t="s">
        <v>2283</v>
      </c>
      <c r="D2452" s="2" t="s">
        <v>1128</v>
      </c>
    </row>
    <row r="2453" spans="1:4" ht="24.75" customHeight="1">
      <c r="A2453" s="2">
        <v>2451</v>
      </c>
      <c r="B2453" s="2" t="str">
        <f>"夏彩云"</f>
        <v>夏彩云</v>
      </c>
      <c r="C2453" s="2" t="s">
        <v>2284</v>
      </c>
      <c r="D2453" s="2" t="s">
        <v>1128</v>
      </c>
    </row>
    <row r="2454" spans="1:4" ht="24.75" customHeight="1">
      <c r="A2454" s="2">
        <v>2452</v>
      </c>
      <c r="B2454" s="2" t="str">
        <f>"许燕珍"</f>
        <v>许燕珍</v>
      </c>
      <c r="C2454" s="2" t="s">
        <v>2285</v>
      </c>
      <c r="D2454" s="2" t="s">
        <v>1128</v>
      </c>
    </row>
    <row r="2455" spans="1:4" ht="24.75" customHeight="1">
      <c r="A2455" s="2">
        <v>2453</v>
      </c>
      <c r="B2455" s="2" t="str">
        <f>"彭泽亮"</f>
        <v>彭泽亮</v>
      </c>
      <c r="C2455" s="2" t="s">
        <v>2286</v>
      </c>
      <c r="D2455" s="2" t="s">
        <v>1128</v>
      </c>
    </row>
    <row r="2456" spans="1:4" ht="24.75" customHeight="1">
      <c r="A2456" s="2">
        <v>2454</v>
      </c>
      <c r="B2456" s="2" t="str">
        <f>"李秋月"</f>
        <v>李秋月</v>
      </c>
      <c r="C2456" s="2" t="s">
        <v>2287</v>
      </c>
      <c r="D2456" s="2" t="s">
        <v>1128</v>
      </c>
    </row>
    <row r="2457" spans="1:4" ht="24.75" customHeight="1">
      <c r="A2457" s="2">
        <v>2455</v>
      </c>
      <c r="B2457" s="2" t="str">
        <f>"刘威"</f>
        <v>刘威</v>
      </c>
      <c r="C2457" s="2" t="s">
        <v>2288</v>
      </c>
      <c r="D2457" s="2" t="s">
        <v>1128</v>
      </c>
    </row>
    <row r="2458" spans="1:4" ht="24.75" customHeight="1">
      <c r="A2458" s="2">
        <v>2456</v>
      </c>
      <c r="B2458" s="2" t="str">
        <f>"吉才广"</f>
        <v>吉才广</v>
      </c>
      <c r="C2458" s="2" t="s">
        <v>2289</v>
      </c>
      <c r="D2458" s="2" t="s">
        <v>1128</v>
      </c>
    </row>
    <row r="2459" spans="1:4" ht="24.75" customHeight="1">
      <c r="A2459" s="2">
        <v>2457</v>
      </c>
      <c r="B2459" s="2" t="str">
        <f>"许凯灵"</f>
        <v>许凯灵</v>
      </c>
      <c r="C2459" s="2" t="s">
        <v>2290</v>
      </c>
      <c r="D2459" s="2" t="s">
        <v>1128</v>
      </c>
    </row>
    <row r="2460" spans="1:4" ht="24.75" customHeight="1">
      <c r="A2460" s="2">
        <v>2458</v>
      </c>
      <c r="B2460" s="2" t="str">
        <f>"李昌妹"</f>
        <v>李昌妹</v>
      </c>
      <c r="C2460" s="2" t="s">
        <v>2291</v>
      </c>
      <c r="D2460" s="2" t="s">
        <v>1128</v>
      </c>
    </row>
    <row r="2461" spans="1:4" ht="24.75" customHeight="1">
      <c r="A2461" s="2">
        <v>2459</v>
      </c>
      <c r="B2461" s="2" t="str">
        <f>"陈冯"</f>
        <v>陈冯</v>
      </c>
      <c r="C2461" s="2" t="s">
        <v>2292</v>
      </c>
      <c r="D2461" s="2" t="s">
        <v>1128</v>
      </c>
    </row>
    <row r="2462" spans="1:4" ht="24.75" customHeight="1">
      <c r="A2462" s="2">
        <v>2460</v>
      </c>
      <c r="B2462" s="2" t="str">
        <f>"江淑婷"</f>
        <v>江淑婷</v>
      </c>
      <c r="C2462" s="2" t="s">
        <v>2293</v>
      </c>
      <c r="D2462" s="2" t="s">
        <v>1128</v>
      </c>
    </row>
    <row r="2463" spans="1:4" ht="24.75" customHeight="1">
      <c r="A2463" s="2">
        <v>2461</v>
      </c>
      <c r="B2463" s="2" t="str">
        <f>"谈希萌"</f>
        <v>谈希萌</v>
      </c>
      <c r="C2463" s="2" t="s">
        <v>2294</v>
      </c>
      <c r="D2463" s="2" t="s">
        <v>1128</v>
      </c>
    </row>
    <row r="2464" spans="1:4" ht="24.75" customHeight="1">
      <c r="A2464" s="2">
        <v>2462</v>
      </c>
      <c r="B2464" s="2" t="str">
        <f>"罗娇木"</f>
        <v>罗娇木</v>
      </c>
      <c r="C2464" s="2" t="s">
        <v>2295</v>
      </c>
      <c r="D2464" s="2" t="s">
        <v>1128</v>
      </c>
    </row>
    <row r="2465" spans="1:4" ht="24.75" customHeight="1">
      <c r="A2465" s="2">
        <v>2463</v>
      </c>
      <c r="B2465" s="2" t="str">
        <f>"符色燕"</f>
        <v>符色燕</v>
      </c>
      <c r="C2465" s="2" t="s">
        <v>2296</v>
      </c>
      <c r="D2465" s="2" t="s">
        <v>1128</v>
      </c>
    </row>
    <row r="2466" spans="1:4" ht="24.75" customHeight="1">
      <c r="A2466" s="2">
        <v>2464</v>
      </c>
      <c r="B2466" s="2" t="str">
        <f>"陈美玲"</f>
        <v>陈美玲</v>
      </c>
      <c r="C2466" s="2" t="s">
        <v>2297</v>
      </c>
      <c r="D2466" s="2" t="s">
        <v>1128</v>
      </c>
    </row>
    <row r="2467" spans="1:4" ht="24.75" customHeight="1">
      <c r="A2467" s="2">
        <v>2465</v>
      </c>
      <c r="B2467" s="2" t="str">
        <f>"万文君"</f>
        <v>万文君</v>
      </c>
      <c r="C2467" s="2" t="s">
        <v>2298</v>
      </c>
      <c r="D2467" s="2" t="s">
        <v>1128</v>
      </c>
    </row>
    <row r="2468" spans="1:4" ht="24.75" customHeight="1">
      <c r="A2468" s="2">
        <v>2466</v>
      </c>
      <c r="B2468" s="2" t="str">
        <f>"林唐伶"</f>
        <v>林唐伶</v>
      </c>
      <c r="C2468" s="2" t="s">
        <v>2299</v>
      </c>
      <c r="D2468" s="2" t="s">
        <v>1128</v>
      </c>
    </row>
    <row r="2469" spans="1:4" ht="24.75" customHeight="1">
      <c r="A2469" s="2">
        <v>2467</v>
      </c>
      <c r="B2469" s="2" t="str">
        <f>"孔苗"</f>
        <v>孔苗</v>
      </c>
      <c r="C2469" s="2" t="s">
        <v>2300</v>
      </c>
      <c r="D2469" s="2" t="s">
        <v>1128</v>
      </c>
    </row>
    <row r="2470" spans="1:4" ht="24.75" customHeight="1">
      <c r="A2470" s="2">
        <v>2468</v>
      </c>
      <c r="B2470" s="2" t="str">
        <f>"王柳麟"</f>
        <v>王柳麟</v>
      </c>
      <c r="C2470" s="2" t="s">
        <v>2301</v>
      </c>
      <c r="D2470" s="2" t="s">
        <v>1128</v>
      </c>
    </row>
    <row r="2471" spans="1:4" ht="24.75" customHeight="1">
      <c r="A2471" s="2">
        <v>2469</v>
      </c>
      <c r="B2471" s="2" t="str">
        <f>"张贵媛"</f>
        <v>张贵媛</v>
      </c>
      <c r="C2471" s="2" t="s">
        <v>2302</v>
      </c>
      <c r="D2471" s="2" t="s">
        <v>1128</v>
      </c>
    </row>
    <row r="2472" spans="1:4" ht="24.75" customHeight="1">
      <c r="A2472" s="2">
        <v>2470</v>
      </c>
      <c r="B2472" s="2" t="str">
        <f>"吴沁文"</f>
        <v>吴沁文</v>
      </c>
      <c r="C2472" s="2" t="s">
        <v>1263</v>
      </c>
      <c r="D2472" s="2" t="s">
        <v>1128</v>
      </c>
    </row>
    <row r="2473" spans="1:4" ht="24.75" customHeight="1">
      <c r="A2473" s="2">
        <v>2471</v>
      </c>
      <c r="B2473" s="2" t="str">
        <f>"陈圣雷"</f>
        <v>陈圣雷</v>
      </c>
      <c r="C2473" s="2" t="s">
        <v>2303</v>
      </c>
      <c r="D2473" s="2" t="s">
        <v>1128</v>
      </c>
    </row>
    <row r="2474" spans="1:4" ht="24.75" customHeight="1">
      <c r="A2474" s="2">
        <v>2472</v>
      </c>
      <c r="B2474" s="2" t="str">
        <f>"黄美诗"</f>
        <v>黄美诗</v>
      </c>
      <c r="C2474" s="2" t="s">
        <v>2304</v>
      </c>
      <c r="D2474" s="2" t="s">
        <v>1128</v>
      </c>
    </row>
    <row r="2475" spans="1:4" ht="24.75" customHeight="1">
      <c r="A2475" s="2">
        <v>2473</v>
      </c>
      <c r="B2475" s="2" t="str">
        <f>"吴诗琦"</f>
        <v>吴诗琦</v>
      </c>
      <c r="C2475" s="2" t="s">
        <v>2305</v>
      </c>
      <c r="D2475" s="2" t="s">
        <v>1128</v>
      </c>
    </row>
    <row r="2476" spans="1:4" ht="24.75" customHeight="1">
      <c r="A2476" s="2">
        <v>2474</v>
      </c>
      <c r="B2476" s="2" t="str">
        <f>"符语洪"</f>
        <v>符语洪</v>
      </c>
      <c r="C2476" s="2" t="s">
        <v>2306</v>
      </c>
      <c r="D2476" s="2" t="s">
        <v>1128</v>
      </c>
    </row>
    <row r="2477" spans="1:4" ht="24.75" customHeight="1">
      <c r="A2477" s="2">
        <v>2475</v>
      </c>
      <c r="B2477" s="2" t="str">
        <f>"陈楚婷"</f>
        <v>陈楚婷</v>
      </c>
      <c r="C2477" s="2" t="s">
        <v>707</v>
      </c>
      <c r="D2477" s="2" t="s">
        <v>1128</v>
      </c>
    </row>
    <row r="2478" spans="1:4" ht="24.75" customHeight="1">
      <c r="A2478" s="2">
        <v>2476</v>
      </c>
      <c r="B2478" s="2" t="str">
        <f>"高源"</f>
        <v>高源</v>
      </c>
      <c r="C2478" s="2" t="s">
        <v>2307</v>
      </c>
      <c r="D2478" s="2" t="s">
        <v>1128</v>
      </c>
    </row>
    <row r="2479" spans="1:4" ht="24.75" customHeight="1">
      <c r="A2479" s="2">
        <v>2477</v>
      </c>
      <c r="B2479" s="2" t="str">
        <f>"符雅丹"</f>
        <v>符雅丹</v>
      </c>
      <c r="C2479" s="2" t="s">
        <v>2308</v>
      </c>
      <c r="D2479" s="2" t="s">
        <v>1128</v>
      </c>
    </row>
    <row r="2480" spans="1:4" ht="24.75" customHeight="1">
      <c r="A2480" s="2">
        <v>2478</v>
      </c>
      <c r="B2480" s="2" t="str">
        <f>"郭泽锦"</f>
        <v>郭泽锦</v>
      </c>
      <c r="C2480" s="2" t="s">
        <v>2309</v>
      </c>
      <c r="D2480" s="2" t="s">
        <v>1128</v>
      </c>
    </row>
    <row r="2481" spans="1:4" ht="24.75" customHeight="1">
      <c r="A2481" s="2">
        <v>2479</v>
      </c>
      <c r="B2481" s="2" t="str">
        <f>"符鸾洁"</f>
        <v>符鸾洁</v>
      </c>
      <c r="C2481" s="2" t="s">
        <v>2310</v>
      </c>
      <c r="D2481" s="2" t="s">
        <v>1128</v>
      </c>
    </row>
    <row r="2482" spans="1:4" ht="24.75" customHeight="1">
      <c r="A2482" s="2">
        <v>2480</v>
      </c>
      <c r="B2482" s="2" t="str">
        <f>"胡渝汶"</f>
        <v>胡渝汶</v>
      </c>
      <c r="C2482" s="2" t="s">
        <v>2311</v>
      </c>
      <c r="D2482" s="2" t="s">
        <v>1128</v>
      </c>
    </row>
    <row r="2483" spans="1:4" ht="24.75" customHeight="1">
      <c r="A2483" s="2">
        <v>2481</v>
      </c>
      <c r="B2483" s="2" t="str">
        <f>"伍润莼"</f>
        <v>伍润莼</v>
      </c>
      <c r="C2483" s="2" t="s">
        <v>2312</v>
      </c>
      <c r="D2483" s="2" t="s">
        <v>1128</v>
      </c>
    </row>
    <row r="2484" spans="1:4" ht="24.75" customHeight="1">
      <c r="A2484" s="2">
        <v>2482</v>
      </c>
      <c r="B2484" s="2" t="str">
        <f>"许晓坤"</f>
        <v>许晓坤</v>
      </c>
      <c r="C2484" s="2" t="s">
        <v>2313</v>
      </c>
      <c r="D2484" s="2" t="s">
        <v>1128</v>
      </c>
    </row>
    <row r="2485" spans="1:4" ht="24.75" customHeight="1">
      <c r="A2485" s="2">
        <v>2483</v>
      </c>
      <c r="B2485" s="2" t="str">
        <f>"王德芬"</f>
        <v>王德芬</v>
      </c>
      <c r="C2485" s="2" t="s">
        <v>2314</v>
      </c>
      <c r="D2485" s="2" t="s">
        <v>1128</v>
      </c>
    </row>
    <row r="2486" spans="1:4" ht="24.75" customHeight="1">
      <c r="A2486" s="2">
        <v>2484</v>
      </c>
      <c r="B2486" s="2" t="str">
        <f>"王泽微"</f>
        <v>王泽微</v>
      </c>
      <c r="C2486" s="2" t="s">
        <v>2315</v>
      </c>
      <c r="D2486" s="2" t="s">
        <v>1128</v>
      </c>
    </row>
    <row r="2487" spans="1:4" ht="24.75" customHeight="1">
      <c r="A2487" s="2">
        <v>2485</v>
      </c>
      <c r="B2487" s="2" t="str">
        <f>"胡杨劼"</f>
        <v>胡杨劼</v>
      </c>
      <c r="C2487" s="2" t="s">
        <v>2316</v>
      </c>
      <c r="D2487" s="2" t="s">
        <v>1128</v>
      </c>
    </row>
    <row r="2488" spans="1:4" ht="24.75" customHeight="1">
      <c r="A2488" s="2">
        <v>2486</v>
      </c>
      <c r="B2488" s="2" t="str">
        <f>"王瑜玲"</f>
        <v>王瑜玲</v>
      </c>
      <c r="C2488" s="2" t="s">
        <v>2317</v>
      </c>
      <c r="D2488" s="2" t="s">
        <v>1128</v>
      </c>
    </row>
    <row r="2489" spans="1:4" ht="24.75" customHeight="1">
      <c r="A2489" s="2">
        <v>2487</v>
      </c>
      <c r="B2489" s="2" t="str">
        <f>"符群绩"</f>
        <v>符群绩</v>
      </c>
      <c r="C2489" s="2" t="s">
        <v>256</v>
      </c>
      <c r="D2489" s="2" t="s">
        <v>1128</v>
      </c>
    </row>
    <row r="2490" spans="1:4" ht="24.75" customHeight="1">
      <c r="A2490" s="2">
        <v>2488</v>
      </c>
      <c r="B2490" s="2" t="str">
        <f>"王德祥"</f>
        <v>王德祥</v>
      </c>
      <c r="C2490" s="2" t="s">
        <v>2318</v>
      </c>
      <c r="D2490" s="2" t="s">
        <v>1128</v>
      </c>
    </row>
    <row r="2491" spans="1:4" ht="24.75" customHeight="1">
      <c r="A2491" s="2">
        <v>2489</v>
      </c>
      <c r="B2491" s="2" t="str">
        <f>"郭仁望"</f>
        <v>郭仁望</v>
      </c>
      <c r="C2491" s="2" t="s">
        <v>2319</v>
      </c>
      <c r="D2491" s="2" t="s">
        <v>1128</v>
      </c>
    </row>
    <row r="2492" spans="1:4" ht="24.75" customHeight="1">
      <c r="A2492" s="2">
        <v>2490</v>
      </c>
      <c r="B2492" s="2" t="str">
        <f>"冉娟"</f>
        <v>冉娟</v>
      </c>
      <c r="C2492" s="2" t="s">
        <v>2320</v>
      </c>
      <c r="D2492" s="2" t="s">
        <v>1128</v>
      </c>
    </row>
    <row r="2493" spans="1:4" ht="24.75" customHeight="1">
      <c r="A2493" s="2">
        <v>2491</v>
      </c>
      <c r="B2493" s="2" t="str">
        <f>"羊必官"</f>
        <v>羊必官</v>
      </c>
      <c r="C2493" s="2" t="s">
        <v>2321</v>
      </c>
      <c r="D2493" s="2" t="s">
        <v>1128</v>
      </c>
    </row>
    <row r="2494" spans="1:4" ht="24.75" customHeight="1">
      <c r="A2494" s="2">
        <v>2492</v>
      </c>
      <c r="B2494" s="2" t="str">
        <f>"羊少文"</f>
        <v>羊少文</v>
      </c>
      <c r="C2494" s="2" t="s">
        <v>2105</v>
      </c>
      <c r="D2494" s="2" t="s">
        <v>1128</v>
      </c>
    </row>
    <row r="2495" spans="1:4" ht="24.75" customHeight="1">
      <c r="A2495" s="2">
        <v>2493</v>
      </c>
      <c r="B2495" s="2" t="str">
        <f>"符如意"</f>
        <v>符如意</v>
      </c>
      <c r="C2495" s="2" t="s">
        <v>2322</v>
      </c>
      <c r="D2495" s="2" t="s">
        <v>1128</v>
      </c>
    </row>
    <row r="2496" spans="1:4" ht="24.75" customHeight="1">
      <c r="A2496" s="2">
        <v>2494</v>
      </c>
      <c r="B2496" s="2" t="str">
        <f>"谢春雨"</f>
        <v>谢春雨</v>
      </c>
      <c r="C2496" s="2" t="s">
        <v>2323</v>
      </c>
      <c r="D2496" s="2" t="s">
        <v>1128</v>
      </c>
    </row>
    <row r="2497" spans="1:4" ht="24.75" customHeight="1">
      <c r="A2497" s="2">
        <v>2495</v>
      </c>
      <c r="B2497" s="2" t="str">
        <f>"陈善鹭"</f>
        <v>陈善鹭</v>
      </c>
      <c r="C2497" s="2" t="s">
        <v>2324</v>
      </c>
      <c r="D2497" s="2" t="s">
        <v>1128</v>
      </c>
    </row>
    <row r="2498" spans="1:4" ht="24.75" customHeight="1">
      <c r="A2498" s="2">
        <v>2496</v>
      </c>
      <c r="B2498" s="2" t="str">
        <f>"雷雪"</f>
        <v>雷雪</v>
      </c>
      <c r="C2498" s="2" t="s">
        <v>2325</v>
      </c>
      <c r="D2498" s="2" t="s">
        <v>1128</v>
      </c>
    </row>
    <row r="2499" spans="1:4" ht="24.75" customHeight="1">
      <c r="A2499" s="2">
        <v>2497</v>
      </c>
      <c r="B2499" s="2" t="str">
        <f>"曾小颖"</f>
        <v>曾小颖</v>
      </c>
      <c r="C2499" s="2" t="s">
        <v>2326</v>
      </c>
      <c r="D2499" s="2" t="s">
        <v>1128</v>
      </c>
    </row>
    <row r="2500" spans="1:4" ht="24.75" customHeight="1">
      <c r="A2500" s="2">
        <v>2498</v>
      </c>
      <c r="B2500" s="2" t="str">
        <f>"王玉民"</f>
        <v>王玉民</v>
      </c>
      <c r="C2500" s="2" t="s">
        <v>2327</v>
      </c>
      <c r="D2500" s="2" t="s">
        <v>1128</v>
      </c>
    </row>
    <row r="2501" spans="1:4" ht="24.75" customHeight="1">
      <c r="A2501" s="2">
        <v>2499</v>
      </c>
      <c r="B2501" s="2" t="str">
        <f>"王志"</f>
        <v>王志</v>
      </c>
      <c r="C2501" s="2" t="s">
        <v>2328</v>
      </c>
      <c r="D2501" s="2" t="s">
        <v>1128</v>
      </c>
    </row>
    <row r="2502" spans="1:4" ht="24.75" customHeight="1">
      <c r="A2502" s="2">
        <v>2500</v>
      </c>
      <c r="B2502" s="2" t="str">
        <f>"林佳慧"</f>
        <v>林佳慧</v>
      </c>
      <c r="C2502" s="2" t="s">
        <v>2329</v>
      </c>
      <c r="D2502" s="2" t="s">
        <v>1128</v>
      </c>
    </row>
    <row r="2503" spans="1:4" ht="24.75" customHeight="1">
      <c r="A2503" s="2">
        <v>2501</v>
      </c>
      <c r="B2503" s="2" t="str">
        <f>"陈镜成"</f>
        <v>陈镜成</v>
      </c>
      <c r="C2503" s="2" t="s">
        <v>2330</v>
      </c>
      <c r="D2503" s="2" t="s">
        <v>1128</v>
      </c>
    </row>
    <row r="2504" spans="1:4" ht="24.75" customHeight="1">
      <c r="A2504" s="2">
        <v>2502</v>
      </c>
      <c r="B2504" s="2" t="str">
        <f>"孙考业"</f>
        <v>孙考业</v>
      </c>
      <c r="C2504" s="2" t="s">
        <v>2331</v>
      </c>
      <c r="D2504" s="2" t="s">
        <v>1128</v>
      </c>
    </row>
    <row r="2505" spans="1:4" ht="24.75" customHeight="1">
      <c r="A2505" s="2">
        <v>2503</v>
      </c>
      <c r="B2505" s="2" t="str">
        <f>"王怡"</f>
        <v>王怡</v>
      </c>
      <c r="C2505" s="2" t="s">
        <v>2332</v>
      </c>
      <c r="D2505" s="2" t="s">
        <v>1128</v>
      </c>
    </row>
    <row r="2506" spans="1:4" ht="24.75" customHeight="1">
      <c r="A2506" s="2">
        <v>2504</v>
      </c>
      <c r="B2506" s="2" t="str">
        <f>"陈唐健"</f>
        <v>陈唐健</v>
      </c>
      <c r="C2506" s="2" t="s">
        <v>2333</v>
      </c>
      <c r="D2506" s="2" t="s">
        <v>1128</v>
      </c>
    </row>
    <row r="2507" spans="1:4" ht="24.75" customHeight="1">
      <c r="A2507" s="2">
        <v>2505</v>
      </c>
      <c r="B2507" s="2" t="str">
        <f>"陈琪祺"</f>
        <v>陈琪祺</v>
      </c>
      <c r="C2507" s="2" t="s">
        <v>2334</v>
      </c>
      <c r="D2507" s="2" t="s">
        <v>1128</v>
      </c>
    </row>
    <row r="2508" spans="1:4" ht="24.75" customHeight="1">
      <c r="A2508" s="2">
        <v>2506</v>
      </c>
      <c r="B2508" s="2" t="str">
        <f>"曾天攀"</f>
        <v>曾天攀</v>
      </c>
      <c r="C2508" s="2" t="s">
        <v>2324</v>
      </c>
      <c r="D2508" s="2" t="s">
        <v>1128</v>
      </c>
    </row>
    <row r="2509" spans="1:4" ht="24.75" customHeight="1">
      <c r="A2509" s="2">
        <v>2507</v>
      </c>
      <c r="B2509" s="2" t="str">
        <f>"符琳"</f>
        <v>符琳</v>
      </c>
      <c r="C2509" s="2" t="s">
        <v>2335</v>
      </c>
      <c r="D2509" s="2" t="s">
        <v>1128</v>
      </c>
    </row>
    <row r="2510" spans="1:4" ht="24.75" customHeight="1">
      <c r="A2510" s="2">
        <v>2508</v>
      </c>
      <c r="B2510" s="2" t="str">
        <f>"陈素影"</f>
        <v>陈素影</v>
      </c>
      <c r="C2510" s="2" t="s">
        <v>2336</v>
      </c>
      <c r="D2510" s="2" t="s">
        <v>1128</v>
      </c>
    </row>
    <row r="2511" spans="1:4" ht="24.75" customHeight="1">
      <c r="A2511" s="2">
        <v>2509</v>
      </c>
      <c r="B2511" s="2" t="str">
        <f>"高慧敏"</f>
        <v>高慧敏</v>
      </c>
      <c r="C2511" s="2" t="s">
        <v>1418</v>
      </c>
      <c r="D2511" s="2" t="s">
        <v>1128</v>
      </c>
    </row>
    <row r="2512" spans="1:4" ht="24.75" customHeight="1">
      <c r="A2512" s="2">
        <v>2510</v>
      </c>
      <c r="B2512" s="2" t="str">
        <f>"余秋娴"</f>
        <v>余秋娴</v>
      </c>
      <c r="C2512" s="2" t="s">
        <v>2337</v>
      </c>
      <c r="D2512" s="2" t="s">
        <v>1128</v>
      </c>
    </row>
    <row r="2513" spans="1:4" ht="24.75" customHeight="1">
      <c r="A2513" s="2">
        <v>2511</v>
      </c>
      <c r="B2513" s="2" t="str">
        <f>"吴用文"</f>
        <v>吴用文</v>
      </c>
      <c r="C2513" s="2" t="s">
        <v>2338</v>
      </c>
      <c r="D2513" s="2" t="s">
        <v>1128</v>
      </c>
    </row>
    <row r="2514" spans="1:4" ht="24.75" customHeight="1">
      <c r="A2514" s="2">
        <v>2512</v>
      </c>
      <c r="B2514" s="2" t="str">
        <f>"郑弘新"</f>
        <v>郑弘新</v>
      </c>
      <c r="C2514" s="2" t="s">
        <v>917</v>
      </c>
      <c r="D2514" s="2" t="s">
        <v>1128</v>
      </c>
    </row>
    <row r="2515" spans="1:4" ht="24.75" customHeight="1">
      <c r="A2515" s="2">
        <v>2513</v>
      </c>
      <c r="B2515" s="2" t="str">
        <f>"高静"</f>
        <v>高静</v>
      </c>
      <c r="C2515" s="2" t="s">
        <v>2339</v>
      </c>
      <c r="D2515" s="2" t="s">
        <v>1128</v>
      </c>
    </row>
    <row r="2516" spans="1:4" ht="24.75" customHeight="1">
      <c r="A2516" s="2">
        <v>2514</v>
      </c>
      <c r="B2516" s="2" t="str">
        <f>"孙基弟"</f>
        <v>孙基弟</v>
      </c>
      <c r="C2516" s="2" t="s">
        <v>2340</v>
      </c>
      <c r="D2516" s="2" t="s">
        <v>1128</v>
      </c>
    </row>
    <row r="2517" spans="1:4" ht="24.75" customHeight="1">
      <c r="A2517" s="2">
        <v>2515</v>
      </c>
      <c r="B2517" s="2" t="str">
        <f>"陈贤琅"</f>
        <v>陈贤琅</v>
      </c>
      <c r="C2517" s="2" t="s">
        <v>2341</v>
      </c>
      <c r="D2517" s="2" t="s">
        <v>1128</v>
      </c>
    </row>
    <row r="2518" spans="1:4" ht="24.75" customHeight="1">
      <c r="A2518" s="2">
        <v>2516</v>
      </c>
      <c r="B2518" s="2" t="str">
        <f>"林惠恒"</f>
        <v>林惠恒</v>
      </c>
      <c r="C2518" s="2" t="s">
        <v>2342</v>
      </c>
      <c r="D2518" s="2" t="s">
        <v>1128</v>
      </c>
    </row>
    <row r="2519" spans="1:4" ht="24.75" customHeight="1">
      <c r="A2519" s="2">
        <v>2517</v>
      </c>
      <c r="B2519" s="2" t="str">
        <f>"谢珊珊"</f>
        <v>谢珊珊</v>
      </c>
      <c r="C2519" s="2" t="s">
        <v>2343</v>
      </c>
      <c r="D2519" s="2" t="s">
        <v>1128</v>
      </c>
    </row>
    <row r="2520" spans="1:4" ht="24.75" customHeight="1">
      <c r="A2520" s="2">
        <v>2518</v>
      </c>
      <c r="B2520" s="2" t="str">
        <f>"王玥骄"</f>
        <v>王玥骄</v>
      </c>
      <c r="C2520" s="2" t="s">
        <v>2344</v>
      </c>
      <c r="D2520" s="2" t="s">
        <v>1128</v>
      </c>
    </row>
    <row r="2521" spans="1:4" ht="24.75" customHeight="1">
      <c r="A2521" s="2">
        <v>2519</v>
      </c>
      <c r="B2521" s="2" t="str">
        <f>"游媛珺"</f>
        <v>游媛珺</v>
      </c>
      <c r="C2521" s="2" t="s">
        <v>2345</v>
      </c>
      <c r="D2521" s="2" t="s">
        <v>1128</v>
      </c>
    </row>
    <row r="2522" spans="1:4" ht="24.75" customHeight="1">
      <c r="A2522" s="2">
        <v>2520</v>
      </c>
      <c r="B2522" s="2" t="str">
        <f>"王兵岳"</f>
        <v>王兵岳</v>
      </c>
      <c r="C2522" s="2" t="s">
        <v>2346</v>
      </c>
      <c r="D2522" s="2" t="s">
        <v>1128</v>
      </c>
    </row>
    <row r="2523" spans="1:4" ht="24.75" customHeight="1">
      <c r="A2523" s="2">
        <v>2521</v>
      </c>
      <c r="B2523" s="2" t="str">
        <f>"黄一剑"</f>
        <v>黄一剑</v>
      </c>
      <c r="C2523" s="2" t="s">
        <v>2347</v>
      </c>
      <c r="D2523" s="2" t="s">
        <v>1128</v>
      </c>
    </row>
    <row r="2524" spans="1:4" ht="24.75" customHeight="1">
      <c r="A2524" s="2">
        <v>2522</v>
      </c>
      <c r="B2524" s="2" t="str">
        <f>"张辉宇"</f>
        <v>张辉宇</v>
      </c>
      <c r="C2524" s="2" t="s">
        <v>1217</v>
      </c>
      <c r="D2524" s="2" t="s">
        <v>1128</v>
      </c>
    </row>
    <row r="2525" spans="1:4" ht="24.75" customHeight="1">
      <c r="A2525" s="2">
        <v>2523</v>
      </c>
      <c r="B2525" s="2" t="str">
        <f>"王燕"</f>
        <v>王燕</v>
      </c>
      <c r="C2525" s="2" t="s">
        <v>2348</v>
      </c>
      <c r="D2525" s="2" t="s">
        <v>1128</v>
      </c>
    </row>
    <row r="2526" spans="1:4" ht="24.75" customHeight="1">
      <c r="A2526" s="2">
        <v>2524</v>
      </c>
      <c r="B2526" s="2" t="str">
        <f>"唐燕娥"</f>
        <v>唐燕娥</v>
      </c>
      <c r="C2526" s="2" t="s">
        <v>2349</v>
      </c>
      <c r="D2526" s="2" t="s">
        <v>1128</v>
      </c>
    </row>
    <row r="2527" spans="1:4" ht="24.75" customHeight="1">
      <c r="A2527" s="2">
        <v>2525</v>
      </c>
      <c r="B2527" s="2" t="str">
        <f>"谢佳师"</f>
        <v>谢佳师</v>
      </c>
      <c r="C2527" s="2" t="s">
        <v>2350</v>
      </c>
      <c r="D2527" s="2" t="s">
        <v>1128</v>
      </c>
    </row>
    <row r="2528" spans="1:4" ht="24.75" customHeight="1">
      <c r="A2528" s="2">
        <v>2526</v>
      </c>
      <c r="B2528" s="2" t="str">
        <f>"符家伊"</f>
        <v>符家伊</v>
      </c>
      <c r="C2528" s="2" t="s">
        <v>2351</v>
      </c>
      <c r="D2528" s="2" t="s">
        <v>1128</v>
      </c>
    </row>
    <row r="2529" spans="1:4" ht="24.75" customHeight="1">
      <c r="A2529" s="2">
        <v>2527</v>
      </c>
      <c r="B2529" s="2" t="str">
        <f>"刘金霞"</f>
        <v>刘金霞</v>
      </c>
      <c r="C2529" s="2" t="s">
        <v>2352</v>
      </c>
      <c r="D2529" s="2" t="s">
        <v>1128</v>
      </c>
    </row>
    <row r="2530" spans="1:4" ht="24.75" customHeight="1">
      <c r="A2530" s="2">
        <v>2528</v>
      </c>
      <c r="B2530" s="2" t="str">
        <f>"张悦琦"</f>
        <v>张悦琦</v>
      </c>
      <c r="C2530" s="2" t="s">
        <v>2353</v>
      </c>
      <c r="D2530" s="2" t="s">
        <v>1128</v>
      </c>
    </row>
    <row r="2531" spans="1:4" ht="24.75" customHeight="1">
      <c r="A2531" s="2">
        <v>2529</v>
      </c>
      <c r="B2531" s="2" t="str">
        <f>"吴毓人"</f>
        <v>吴毓人</v>
      </c>
      <c r="C2531" s="2" t="s">
        <v>2354</v>
      </c>
      <c r="D2531" s="2" t="s">
        <v>1128</v>
      </c>
    </row>
    <row r="2532" spans="1:4" ht="24.75" customHeight="1">
      <c r="A2532" s="2">
        <v>2530</v>
      </c>
      <c r="B2532" s="2" t="str">
        <f>"周佳"</f>
        <v>周佳</v>
      </c>
      <c r="C2532" s="2" t="s">
        <v>2355</v>
      </c>
      <c r="D2532" s="2" t="s">
        <v>1128</v>
      </c>
    </row>
    <row r="2533" spans="1:4" ht="24.75" customHeight="1">
      <c r="A2533" s="2">
        <v>2531</v>
      </c>
      <c r="B2533" s="2" t="str">
        <f>"蒙瑶"</f>
        <v>蒙瑶</v>
      </c>
      <c r="C2533" s="2" t="s">
        <v>2356</v>
      </c>
      <c r="D2533" s="2" t="s">
        <v>1128</v>
      </c>
    </row>
    <row r="2534" spans="1:4" ht="24.75" customHeight="1">
      <c r="A2534" s="2">
        <v>2532</v>
      </c>
      <c r="B2534" s="2" t="str">
        <f>"何也"</f>
        <v>何也</v>
      </c>
      <c r="C2534" s="2" t="s">
        <v>2357</v>
      </c>
      <c r="D2534" s="2" t="s">
        <v>1128</v>
      </c>
    </row>
    <row r="2535" spans="1:4" ht="24.75" customHeight="1">
      <c r="A2535" s="2">
        <v>2533</v>
      </c>
      <c r="B2535" s="2" t="str">
        <f>"李娜"</f>
        <v>李娜</v>
      </c>
      <c r="C2535" s="2" t="s">
        <v>2358</v>
      </c>
      <c r="D2535" s="2" t="s">
        <v>1128</v>
      </c>
    </row>
    <row r="2536" spans="1:4" ht="24.75" customHeight="1">
      <c r="A2536" s="2">
        <v>2534</v>
      </c>
      <c r="B2536" s="2" t="str">
        <f>"符永胜"</f>
        <v>符永胜</v>
      </c>
      <c r="C2536" s="2" t="s">
        <v>2359</v>
      </c>
      <c r="D2536" s="2" t="s">
        <v>1128</v>
      </c>
    </row>
    <row r="2537" spans="1:4" ht="24.75" customHeight="1">
      <c r="A2537" s="2">
        <v>2535</v>
      </c>
      <c r="B2537" s="2" t="str">
        <f>"符庆安"</f>
        <v>符庆安</v>
      </c>
      <c r="C2537" s="2" t="s">
        <v>2360</v>
      </c>
      <c r="D2537" s="2" t="s">
        <v>1128</v>
      </c>
    </row>
    <row r="2538" spans="1:4" ht="24.75" customHeight="1">
      <c r="A2538" s="2">
        <v>2536</v>
      </c>
      <c r="B2538" s="2" t="str">
        <f>"王宁"</f>
        <v>王宁</v>
      </c>
      <c r="C2538" s="2" t="s">
        <v>2361</v>
      </c>
      <c r="D2538" s="2" t="s">
        <v>1128</v>
      </c>
    </row>
    <row r="2539" spans="1:4" ht="24.75" customHeight="1">
      <c r="A2539" s="2">
        <v>2537</v>
      </c>
      <c r="B2539" s="2" t="str">
        <f>"林茂"</f>
        <v>林茂</v>
      </c>
      <c r="C2539" s="2" t="s">
        <v>2362</v>
      </c>
      <c r="D2539" s="2" t="s">
        <v>1128</v>
      </c>
    </row>
    <row r="2540" spans="1:4" ht="24.75" customHeight="1">
      <c r="A2540" s="2">
        <v>2538</v>
      </c>
      <c r="B2540" s="2" t="str">
        <f>"林佳芳"</f>
        <v>林佳芳</v>
      </c>
      <c r="C2540" s="2" t="s">
        <v>2363</v>
      </c>
      <c r="D2540" s="2" t="s">
        <v>1128</v>
      </c>
    </row>
    <row r="2541" spans="1:4" ht="24.75" customHeight="1">
      <c r="A2541" s="2">
        <v>2539</v>
      </c>
      <c r="B2541" s="2" t="str">
        <f>"张旅"</f>
        <v>张旅</v>
      </c>
      <c r="C2541" s="2" t="s">
        <v>2364</v>
      </c>
      <c r="D2541" s="2" t="s">
        <v>1128</v>
      </c>
    </row>
    <row r="2542" spans="1:4" ht="24.75" customHeight="1">
      <c r="A2542" s="2">
        <v>2540</v>
      </c>
      <c r="B2542" s="2" t="str">
        <f>"黄昌华"</f>
        <v>黄昌华</v>
      </c>
      <c r="C2542" s="2" t="s">
        <v>368</v>
      </c>
      <c r="D2542" s="2" t="s">
        <v>1128</v>
      </c>
    </row>
    <row r="2543" spans="1:4" ht="24.75" customHeight="1">
      <c r="A2543" s="2">
        <v>2541</v>
      </c>
      <c r="B2543" s="2" t="str">
        <f>"刘梦鹤"</f>
        <v>刘梦鹤</v>
      </c>
      <c r="C2543" s="2" t="s">
        <v>2365</v>
      </c>
      <c r="D2543" s="2" t="s">
        <v>1128</v>
      </c>
    </row>
    <row r="2544" spans="1:4" ht="24.75" customHeight="1">
      <c r="A2544" s="2">
        <v>2542</v>
      </c>
      <c r="B2544" s="2" t="str">
        <f>"李家进"</f>
        <v>李家进</v>
      </c>
      <c r="C2544" s="2" t="s">
        <v>2366</v>
      </c>
      <c r="D2544" s="2" t="s">
        <v>1128</v>
      </c>
    </row>
    <row r="2545" spans="1:4" ht="24.75" customHeight="1">
      <c r="A2545" s="2">
        <v>2543</v>
      </c>
      <c r="B2545" s="2" t="str">
        <f>"黎逢彩"</f>
        <v>黎逢彩</v>
      </c>
      <c r="C2545" s="2" t="s">
        <v>2367</v>
      </c>
      <c r="D2545" s="2" t="s">
        <v>1128</v>
      </c>
    </row>
    <row r="2546" spans="1:4" ht="24.75" customHeight="1">
      <c r="A2546" s="2">
        <v>2544</v>
      </c>
      <c r="B2546" s="2" t="str">
        <f>"翁玉婷"</f>
        <v>翁玉婷</v>
      </c>
      <c r="C2546" s="2" t="s">
        <v>2368</v>
      </c>
      <c r="D2546" s="2" t="s">
        <v>1128</v>
      </c>
    </row>
    <row r="2547" spans="1:4" ht="24.75" customHeight="1">
      <c r="A2547" s="2">
        <v>2545</v>
      </c>
      <c r="B2547" s="2" t="str">
        <f>"王锡紫"</f>
        <v>王锡紫</v>
      </c>
      <c r="C2547" s="2" t="s">
        <v>2369</v>
      </c>
      <c r="D2547" s="2" t="s">
        <v>1128</v>
      </c>
    </row>
    <row r="2548" spans="1:4" ht="24.75" customHeight="1">
      <c r="A2548" s="2">
        <v>2546</v>
      </c>
      <c r="B2548" s="2" t="str">
        <f>"曾造晶"</f>
        <v>曾造晶</v>
      </c>
      <c r="C2548" s="2" t="s">
        <v>2370</v>
      </c>
      <c r="D2548" s="2" t="s">
        <v>1128</v>
      </c>
    </row>
    <row r="2549" spans="1:4" ht="24.75" customHeight="1">
      <c r="A2549" s="2">
        <v>2547</v>
      </c>
      <c r="B2549" s="2" t="str">
        <f>"林芷萱"</f>
        <v>林芷萱</v>
      </c>
      <c r="C2549" s="2" t="s">
        <v>1141</v>
      </c>
      <c r="D2549" s="2" t="s">
        <v>1128</v>
      </c>
    </row>
    <row r="2550" spans="1:4" ht="24.75" customHeight="1">
      <c r="A2550" s="2">
        <v>2548</v>
      </c>
      <c r="B2550" s="2" t="str">
        <f>"梁郁琪"</f>
        <v>梁郁琪</v>
      </c>
      <c r="C2550" s="2" t="s">
        <v>2104</v>
      </c>
      <c r="D2550" s="2" t="s">
        <v>1128</v>
      </c>
    </row>
    <row r="2551" spans="1:4" ht="24.75" customHeight="1">
      <c r="A2551" s="2">
        <v>2549</v>
      </c>
      <c r="B2551" s="2" t="str">
        <f>"冯学武"</f>
        <v>冯学武</v>
      </c>
      <c r="C2551" s="2" t="s">
        <v>1039</v>
      </c>
      <c r="D2551" s="2" t="s">
        <v>1128</v>
      </c>
    </row>
    <row r="2552" spans="1:4" ht="24.75" customHeight="1">
      <c r="A2552" s="2">
        <v>2550</v>
      </c>
      <c r="B2552" s="2" t="str">
        <f>"王浩"</f>
        <v>王浩</v>
      </c>
      <c r="C2552" s="2" t="s">
        <v>2371</v>
      </c>
      <c r="D2552" s="2" t="s">
        <v>1128</v>
      </c>
    </row>
    <row r="2553" spans="1:4" ht="24.75" customHeight="1">
      <c r="A2553" s="2">
        <v>2551</v>
      </c>
      <c r="B2553" s="2" t="str">
        <f>"孙诚恒"</f>
        <v>孙诚恒</v>
      </c>
      <c r="C2553" s="2" t="s">
        <v>2372</v>
      </c>
      <c r="D2553" s="2" t="s">
        <v>1128</v>
      </c>
    </row>
    <row r="2554" spans="1:4" ht="24.75" customHeight="1">
      <c r="A2554" s="2">
        <v>2552</v>
      </c>
      <c r="B2554" s="2" t="str">
        <f>"文常秋"</f>
        <v>文常秋</v>
      </c>
      <c r="C2554" s="2" t="s">
        <v>1438</v>
      </c>
      <c r="D2554" s="2" t="s">
        <v>1128</v>
      </c>
    </row>
    <row r="2555" spans="1:4" ht="24.75" customHeight="1">
      <c r="A2555" s="2">
        <v>2553</v>
      </c>
      <c r="B2555" s="2" t="str">
        <f>"陈变"</f>
        <v>陈变</v>
      </c>
      <c r="C2555" s="2" t="s">
        <v>2373</v>
      </c>
      <c r="D2555" s="2" t="s">
        <v>1128</v>
      </c>
    </row>
    <row r="2556" spans="1:4" ht="24.75" customHeight="1">
      <c r="A2556" s="2">
        <v>2554</v>
      </c>
      <c r="B2556" s="2" t="str">
        <f>"陈平亚"</f>
        <v>陈平亚</v>
      </c>
      <c r="C2556" s="2" t="s">
        <v>2374</v>
      </c>
      <c r="D2556" s="2" t="s">
        <v>1128</v>
      </c>
    </row>
    <row r="2557" spans="1:4" ht="24.75" customHeight="1">
      <c r="A2557" s="2">
        <v>2555</v>
      </c>
      <c r="B2557" s="2" t="str">
        <f>"何瑞鹤"</f>
        <v>何瑞鹤</v>
      </c>
      <c r="C2557" s="2" t="s">
        <v>1950</v>
      </c>
      <c r="D2557" s="2" t="s">
        <v>1128</v>
      </c>
    </row>
    <row r="2558" spans="1:4" ht="24.75" customHeight="1">
      <c r="A2558" s="2">
        <v>2556</v>
      </c>
      <c r="B2558" s="2" t="str">
        <f>"黎正蓉"</f>
        <v>黎正蓉</v>
      </c>
      <c r="C2558" s="2" t="s">
        <v>2375</v>
      </c>
      <c r="D2558" s="2" t="s">
        <v>1128</v>
      </c>
    </row>
    <row r="2559" spans="1:4" ht="24.75" customHeight="1">
      <c r="A2559" s="2">
        <v>2557</v>
      </c>
      <c r="B2559" s="2" t="str">
        <f>"林传琨"</f>
        <v>林传琨</v>
      </c>
      <c r="C2559" s="2" t="s">
        <v>2376</v>
      </c>
      <c r="D2559" s="2" t="s">
        <v>1128</v>
      </c>
    </row>
    <row r="2560" spans="1:4" ht="24.75" customHeight="1">
      <c r="A2560" s="2">
        <v>2558</v>
      </c>
      <c r="B2560" s="2" t="str">
        <f>"李名宇"</f>
        <v>李名宇</v>
      </c>
      <c r="C2560" s="2" t="s">
        <v>900</v>
      </c>
      <c r="D2560" s="2" t="s">
        <v>1128</v>
      </c>
    </row>
    <row r="2561" spans="1:4" ht="24.75" customHeight="1">
      <c r="A2561" s="2">
        <v>2559</v>
      </c>
      <c r="B2561" s="2" t="str">
        <f>"符积存"</f>
        <v>符积存</v>
      </c>
      <c r="C2561" s="2" t="s">
        <v>2377</v>
      </c>
      <c r="D2561" s="2" t="s">
        <v>1128</v>
      </c>
    </row>
    <row r="2562" spans="1:4" ht="24.75" customHeight="1">
      <c r="A2562" s="2">
        <v>2560</v>
      </c>
      <c r="B2562" s="2" t="str">
        <f>"孙晓宇"</f>
        <v>孙晓宇</v>
      </c>
      <c r="C2562" s="2" t="s">
        <v>2378</v>
      </c>
      <c r="D2562" s="2" t="s">
        <v>1128</v>
      </c>
    </row>
    <row r="2563" spans="1:4" ht="24.75" customHeight="1">
      <c r="A2563" s="2">
        <v>2561</v>
      </c>
      <c r="B2563" s="2" t="str">
        <f>"韦泽钧"</f>
        <v>韦泽钧</v>
      </c>
      <c r="C2563" s="2" t="s">
        <v>482</v>
      </c>
      <c r="D2563" s="2" t="s">
        <v>1128</v>
      </c>
    </row>
    <row r="2564" spans="1:4" ht="24.75" customHeight="1">
      <c r="A2564" s="2">
        <v>2562</v>
      </c>
      <c r="B2564" s="2" t="str">
        <f>"蒙浩"</f>
        <v>蒙浩</v>
      </c>
      <c r="C2564" s="2" t="s">
        <v>2379</v>
      </c>
      <c r="D2564" s="2" t="s">
        <v>1128</v>
      </c>
    </row>
    <row r="2565" spans="1:4" ht="24.75" customHeight="1">
      <c r="A2565" s="2">
        <v>2563</v>
      </c>
      <c r="B2565" s="2" t="str">
        <f>"李艳菲"</f>
        <v>李艳菲</v>
      </c>
      <c r="C2565" s="2" t="s">
        <v>2380</v>
      </c>
      <c r="D2565" s="2" t="s">
        <v>1128</v>
      </c>
    </row>
    <row r="2566" spans="1:4" ht="24.75" customHeight="1">
      <c r="A2566" s="2">
        <v>2564</v>
      </c>
      <c r="B2566" s="2" t="str">
        <f>"金慧仪"</f>
        <v>金慧仪</v>
      </c>
      <c r="C2566" s="2" t="s">
        <v>2329</v>
      </c>
      <c r="D2566" s="2" t="s">
        <v>1128</v>
      </c>
    </row>
    <row r="2567" spans="1:4" ht="24.75" customHeight="1">
      <c r="A2567" s="2">
        <v>2565</v>
      </c>
      <c r="B2567" s="2" t="str">
        <f>"侯德建"</f>
        <v>侯德建</v>
      </c>
      <c r="C2567" s="2" t="s">
        <v>2381</v>
      </c>
      <c r="D2567" s="2" t="s">
        <v>1128</v>
      </c>
    </row>
    <row r="2568" spans="1:4" ht="24.75" customHeight="1">
      <c r="A2568" s="2">
        <v>2566</v>
      </c>
      <c r="B2568" s="2" t="str">
        <f>"张汉达"</f>
        <v>张汉达</v>
      </c>
      <c r="C2568" s="2" t="s">
        <v>2382</v>
      </c>
      <c r="D2568" s="2" t="s">
        <v>1128</v>
      </c>
    </row>
    <row r="2569" spans="1:4" ht="24.75" customHeight="1">
      <c r="A2569" s="2">
        <v>2567</v>
      </c>
      <c r="B2569" s="2" t="str">
        <f>"陈吉鑫"</f>
        <v>陈吉鑫</v>
      </c>
      <c r="C2569" s="2" t="s">
        <v>2383</v>
      </c>
      <c r="D2569" s="2" t="s">
        <v>1128</v>
      </c>
    </row>
    <row r="2570" spans="1:4" ht="24.75" customHeight="1">
      <c r="A2570" s="2">
        <v>2568</v>
      </c>
      <c r="B2570" s="2" t="str">
        <f>"辛嘉宁"</f>
        <v>辛嘉宁</v>
      </c>
      <c r="C2570" s="2" t="s">
        <v>2384</v>
      </c>
      <c r="D2570" s="2" t="s">
        <v>1128</v>
      </c>
    </row>
    <row r="2571" spans="1:4" ht="24.75" customHeight="1">
      <c r="A2571" s="2">
        <v>2569</v>
      </c>
      <c r="B2571" s="2" t="str">
        <f>"麦彦婷"</f>
        <v>麦彦婷</v>
      </c>
      <c r="C2571" s="2" t="s">
        <v>1480</v>
      </c>
      <c r="D2571" s="2" t="s">
        <v>1128</v>
      </c>
    </row>
    <row r="2572" spans="1:4" ht="24.75" customHeight="1">
      <c r="A2572" s="2">
        <v>2570</v>
      </c>
      <c r="B2572" s="2" t="str">
        <f>"贝丹仪"</f>
        <v>贝丹仪</v>
      </c>
      <c r="C2572" s="2" t="s">
        <v>2385</v>
      </c>
      <c r="D2572" s="2" t="s">
        <v>1128</v>
      </c>
    </row>
    <row r="2573" spans="1:4" ht="24.75" customHeight="1">
      <c r="A2573" s="2">
        <v>2571</v>
      </c>
      <c r="B2573" s="2" t="str">
        <f>"林孟双"</f>
        <v>林孟双</v>
      </c>
      <c r="C2573" s="2" t="s">
        <v>2386</v>
      </c>
      <c r="D2573" s="2" t="s">
        <v>1128</v>
      </c>
    </row>
    <row r="2574" spans="1:4" ht="24.75" customHeight="1">
      <c r="A2574" s="2">
        <v>2572</v>
      </c>
      <c r="B2574" s="2" t="str">
        <f>"李前冠"</f>
        <v>李前冠</v>
      </c>
      <c r="C2574" s="2" t="s">
        <v>173</v>
      </c>
      <c r="D2574" s="2" t="s">
        <v>1128</v>
      </c>
    </row>
    <row r="2575" spans="1:4" ht="24.75" customHeight="1">
      <c r="A2575" s="2">
        <v>2573</v>
      </c>
      <c r="B2575" s="2" t="str">
        <f>"陈太镇"</f>
        <v>陈太镇</v>
      </c>
      <c r="C2575" s="2" t="s">
        <v>2387</v>
      </c>
      <c r="D2575" s="2" t="s">
        <v>1128</v>
      </c>
    </row>
    <row r="2576" spans="1:4" ht="24.75" customHeight="1">
      <c r="A2576" s="2">
        <v>2574</v>
      </c>
      <c r="B2576" s="2" t="str">
        <f>"邢增智"</f>
        <v>邢增智</v>
      </c>
      <c r="C2576" s="2" t="s">
        <v>2388</v>
      </c>
      <c r="D2576" s="2" t="s">
        <v>1128</v>
      </c>
    </row>
    <row r="2577" spans="1:4" ht="24.75" customHeight="1">
      <c r="A2577" s="2">
        <v>2575</v>
      </c>
      <c r="B2577" s="2" t="str">
        <f>"吴洁飞"</f>
        <v>吴洁飞</v>
      </c>
      <c r="C2577" s="2" t="s">
        <v>2389</v>
      </c>
      <c r="D2577" s="2" t="s">
        <v>1128</v>
      </c>
    </row>
    <row r="2578" spans="1:4" ht="24.75" customHeight="1">
      <c r="A2578" s="2">
        <v>2576</v>
      </c>
      <c r="B2578" s="2" t="str">
        <f>"卢修楠"</f>
        <v>卢修楠</v>
      </c>
      <c r="C2578" s="2" t="s">
        <v>2390</v>
      </c>
      <c r="D2578" s="2" t="s">
        <v>1128</v>
      </c>
    </row>
    <row r="2579" spans="1:4" ht="24.75" customHeight="1">
      <c r="A2579" s="2">
        <v>2577</v>
      </c>
      <c r="B2579" s="2" t="str">
        <f>"张晶"</f>
        <v>张晶</v>
      </c>
      <c r="C2579" s="2" t="s">
        <v>2391</v>
      </c>
      <c r="D2579" s="2" t="s">
        <v>1128</v>
      </c>
    </row>
    <row r="2580" spans="1:4" ht="24.75" customHeight="1">
      <c r="A2580" s="2">
        <v>2578</v>
      </c>
      <c r="B2580" s="2" t="str">
        <f>"孙玲玲"</f>
        <v>孙玲玲</v>
      </c>
      <c r="C2580" s="2" t="s">
        <v>2392</v>
      </c>
      <c r="D2580" s="2" t="s">
        <v>1128</v>
      </c>
    </row>
    <row r="2581" spans="1:4" ht="24.75" customHeight="1">
      <c r="A2581" s="2">
        <v>2579</v>
      </c>
      <c r="B2581" s="2" t="str">
        <f>"周芳梅"</f>
        <v>周芳梅</v>
      </c>
      <c r="C2581" s="2" t="s">
        <v>2393</v>
      </c>
      <c r="D2581" s="2" t="s">
        <v>1128</v>
      </c>
    </row>
    <row r="2582" spans="1:4" ht="24.75" customHeight="1">
      <c r="A2582" s="2">
        <v>2580</v>
      </c>
      <c r="B2582" s="2" t="str">
        <f>"林小文"</f>
        <v>林小文</v>
      </c>
      <c r="C2582" s="2" t="s">
        <v>800</v>
      </c>
      <c r="D2582" s="2" t="s">
        <v>1128</v>
      </c>
    </row>
    <row r="2583" spans="1:4" ht="24.75" customHeight="1">
      <c r="A2583" s="2">
        <v>2581</v>
      </c>
      <c r="B2583" s="2" t="str">
        <f>"洪涛"</f>
        <v>洪涛</v>
      </c>
      <c r="C2583" s="2" t="s">
        <v>211</v>
      </c>
      <c r="D2583" s="2" t="s">
        <v>1128</v>
      </c>
    </row>
    <row r="2584" spans="1:4" ht="24.75" customHeight="1">
      <c r="A2584" s="2">
        <v>2582</v>
      </c>
      <c r="B2584" s="2" t="str">
        <f>"薛尚席"</f>
        <v>薛尚席</v>
      </c>
      <c r="C2584" s="2" t="s">
        <v>2394</v>
      </c>
      <c r="D2584" s="2" t="s">
        <v>1128</v>
      </c>
    </row>
    <row r="2585" spans="1:4" ht="24.75" customHeight="1">
      <c r="A2585" s="2">
        <v>2583</v>
      </c>
      <c r="B2585" s="2" t="str">
        <f>"蒙海燕"</f>
        <v>蒙海燕</v>
      </c>
      <c r="C2585" s="2" t="s">
        <v>2395</v>
      </c>
      <c r="D2585" s="2" t="s">
        <v>1128</v>
      </c>
    </row>
    <row r="2586" spans="1:4" ht="24.75" customHeight="1">
      <c r="A2586" s="2">
        <v>2584</v>
      </c>
      <c r="B2586" s="2" t="str">
        <f>"莫璐榕"</f>
        <v>莫璐榕</v>
      </c>
      <c r="C2586" s="2" t="s">
        <v>2179</v>
      </c>
      <c r="D2586" s="2" t="s">
        <v>1128</v>
      </c>
    </row>
    <row r="2587" spans="1:4" ht="24.75" customHeight="1">
      <c r="A2587" s="2">
        <v>2585</v>
      </c>
      <c r="B2587" s="2" t="str">
        <f>"冯慧怡"</f>
        <v>冯慧怡</v>
      </c>
      <c r="C2587" s="2" t="s">
        <v>2396</v>
      </c>
      <c r="D2587" s="2" t="s">
        <v>1128</v>
      </c>
    </row>
    <row r="2588" spans="1:4" ht="24.75" customHeight="1">
      <c r="A2588" s="2">
        <v>2586</v>
      </c>
      <c r="B2588" s="2" t="str">
        <f>"陈星宗"</f>
        <v>陈星宗</v>
      </c>
      <c r="C2588" s="2" t="s">
        <v>2397</v>
      </c>
      <c r="D2588" s="2" t="s">
        <v>1128</v>
      </c>
    </row>
    <row r="2589" spans="1:4" ht="24.75" customHeight="1">
      <c r="A2589" s="2">
        <v>2587</v>
      </c>
      <c r="B2589" s="2" t="str">
        <f>"符楚中"</f>
        <v>符楚中</v>
      </c>
      <c r="C2589" s="2" t="s">
        <v>2398</v>
      </c>
      <c r="D2589" s="2" t="s">
        <v>1128</v>
      </c>
    </row>
    <row r="2590" spans="1:4" ht="24.75" customHeight="1">
      <c r="A2590" s="2">
        <v>2588</v>
      </c>
      <c r="B2590" s="2" t="str">
        <f>"莫启周"</f>
        <v>莫启周</v>
      </c>
      <c r="C2590" s="2" t="s">
        <v>2399</v>
      </c>
      <c r="D2590" s="2" t="s">
        <v>1128</v>
      </c>
    </row>
    <row r="2591" spans="1:4" ht="24.75" customHeight="1">
      <c r="A2591" s="2">
        <v>2589</v>
      </c>
      <c r="B2591" s="2" t="str">
        <f>"蔡转菊"</f>
        <v>蔡转菊</v>
      </c>
      <c r="C2591" s="2" t="s">
        <v>2400</v>
      </c>
      <c r="D2591" s="2" t="s">
        <v>1128</v>
      </c>
    </row>
    <row r="2592" spans="1:4" ht="24.75" customHeight="1">
      <c r="A2592" s="2">
        <v>2590</v>
      </c>
      <c r="B2592" s="2" t="str">
        <f>"卢召"</f>
        <v>卢召</v>
      </c>
      <c r="C2592" s="2" t="s">
        <v>2401</v>
      </c>
      <c r="D2592" s="2" t="s">
        <v>1128</v>
      </c>
    </row>
    <row r="2593" spans="1:4" ht="24.75" customHeight="1">
      <c r="A2593" s="2">
        <v>2591</v>
      </c>
      <c r="B2593" s="2" t="str">
        <f>"王可盈"</f>
        <v>王可盈</v>
      </c>
      <c r="C2593" s="2" t="s">
        <v>2402</v>
      </c>
      <c r="D2593" s="2" t="s">
        <v>1128</v>
      </c>
    </row>
    <row r="2594" spans="1:4" ht="24.75" customHeight="1">
      <c r="A2594" s="2">
        <v>2592</v>
      </c>
      <c r="B2594" s="2" t="str">
        <f>"麦嘉丽"</f>
        <v>麦嘉丽</v>
      </c>
      <c r="C2594" s="2" t="s">
        <v>2403</v>
      </c>
      <c r="D2594" s="2" t="s">
        <v>1128</v>
      </c>
    </row>
    <row r="2595" spans="1:4" ht="24.75" customHeight="1">
      <c r="A2595" s="2">
        <v>2593</v>
      </c>
      <c r="B2595" s="2" t="str">
        <f>"丁璧君"</f>
        <v>丁璧君</v>
      </c>
      <c r="C2595" s="2" t="s">
        <v>2404</v>
      </c>
      <c r="D2595" s="2" t="s">
        <v>1128</v>
      </c>
    </row>
    <row r="2596" spans="1:4" ht="24.75" customHeight="1">
      <c r="A2596" s="2">
        <v>2594</v>
      </c>
      <c r="B2596" s="2" t="str">
        <f>"张品一"</f>
        <v>张品一</v>
      </c>
      <c r="C2596" s="2" t="s">
        <v>2405</v>
      </c>
      <c r="D2596" s="2" t="s">
        <v>1128</v>
      </c>
    </row>
    <row r="2597" spans="1:4" ht="24.75" customHeight="1">
      <c r="A2597" s="2">
        <v>2595</v>
      </c>
      <c r="B2597" s="2" t="str">
        <f>"曾日新"</f>
        <v>曾日新</v>
      </c>
      <c r="C2597" s="2" t="s">
        <v>2329</v>
      </c>
      <c r="D2597" s="2" t="s">
        <v>1128</v>
      </c>
    </row>
    <row r="2598" spans="1:4" ht="24.75" customHeight="1">
      <c r="A2598" s="2">
        <v>2596</v>
      </c>
      <c r="B2598" s="2" t="str">
        <f>"宋郁彤"</f>
        <v>宋郁彤</v>
      </c>
      <c r="C2598" s="2" t="s">
        <v>2406</v>
      </c>
      <c r="D2598" s="2" t="s">
        <v>1128</v>
      </c>
    </row>
    <row r="2599" spans="1:4" ht="24.75" customHeight="1">
      <c r="A2599" s="2">
        <v>2597</v>
      </c>
      <c r="B2599" s="2" t="str">
        <f>"王谢妃"</f>
        <v>王谢妃</v>
      </c>
      <c r="C2599" s="2" t="s">
        <v>2407</v>
      </c>
      <c r="D2599" s="2" t="s">
        <v>1128</v>
      </c>
    </row>
    <row r="2600" spans="1:4" ht="24.75" customHeight="1">
      <c r="A2600" s="2">
        <v>2598</v>
      </c>
      <c r="B2600" s="2" t="str">
        <f>"邹明书"</f>
        <v>邹明书</v>
      </c>
      <c r="C2600" s="2" t="s">
        <v>2408</v>
      </c>
      <c r="D2600" s="2" t="s">
        <v>1128</v>
      </c>
    </row>
    <row r="2601" spans="1:4" ht="24.75" customHeight="1">
      <c r="A2601" s="2">
        <v>2599</v>
      </c>
      <c r="B2601" s="2" t="str">
        <f>"潘茹茵"</f>
        <v>潘茹茵</v>
      </c>
      <c r="C2601" s="2" t="s">
        <v>2407</v>
      </c>
      <c r="D2601" s="2" t="s">
        <v>1128</v>
      </c>
    </row>
    <row r="2602" spans="1:4" ht="24.75" customHeight="1">
      <c r="A2602" s="2">
        <v>2600</v>
      </c>
      <c r="B2602" s="2" t="str">
        <f>"郑姿"</f>
        <v>郑姿</v>
      </c>
      <c r="C2602" s="2" t="s">
        <v>2409</v>
      </c>
      <c r="D2602" s="2" t="s">
        <v>1128</v>
      </c>
    </row>
    <row r="2603" spans="1:4" ht="24.75" customHeight="1">
      <c r="A2603" s="2">
        <v>2601</v>
      </c>
      <c r="B2603" s="2" t="str">
        <f>"陈子妞"</f>
        <v>陈子妞</v>
      </c>
      <c r="C2603" s="2" t="s">
        <v>2410</v>
      </c>
      <c r="D2603" s="2" t="s">
        <v>1128</v>
      </c>
    </row>
    <row r="2604" spans="1:4" ht="24.75" customHeight="1">
      <c r="A2604" s="2">
        <v>2602</v>
      </c>
      <c r="B2604" s="2" t="str">
        <f>"张家川"</f>
        <v>张家川</v>
      </c>
      <c r="C2604" s="2" t="s">
        <v>2411</v>
      </c>
      <c r="D2604" s="2" t="s">
        <v>1128</v>
      </c>
    </row>
    <row r="2605" spans="1:4" ht="24.75" customHeight="1">
      <c r="A2605" s="2">
        <v>2603</v>
      </c>
      <c r="B2605" s="2" t="str">
        <f>"朱汝章"</f>
        <v>朱汝章</v>
      </c>
      <c r="C2605" s="2" t="s">
        <v>2412</v>
      </c>
      <c r="D2605" s="2" t="s">
        <v>1128</v>
      </c>
    </row>
    <row r="2606" spans="1:4" ht="24.75" customHeight="1">
      <c r="A2606" s="2">
        <v>2604</v>
      </c>
      <c r="B2606" s="2" t="str">
        <f>"王德玉"</f>
        <v>王德玉</v>
      </c>
      <c r="C2606" s="2" t="s">
        <v>2413</v>
      </c>
      <c r="D2606" s="2" t="s">
        <v>1128</v>
      </c>
    </row>
    <row r="2607" spans="1:4" ht="24.75" customHeight="1">
      <c r="A2607" s="2">
        <v>2605</v>
      </c>
      <c r="B2607" s="2" t="str">
        <f>"吴赤诚"</f>
        <v>吴赤诚</v>
      </c>
      <c r="C2607" s="2" t="s">
        <v>2414</v>
      </c>
      <c r="D2607" s="2" t="s">
        <v>1128</v>
      </c>
    </row>
    <row r="2608" spans="1:4" ht="24.75" customHeight="1">
      <c r="A2608" s="2">
        <v>2606</v>
      </c>
      <c r="B2608" s="2" t="str">
        <f>"符琪琪"</f>
        <v>符琪琪</v>
      </c>
      <c r="C2608" s="2" t="s">
        <v>2415</v>
      </c>
      <c r="D2608" s="2" t="s">
        <v>1128</v>
      </c>
    </row>
    <row r="2609" spans="1:4" ht="24.75" customHeight="1">
      <c r="A2609" s="2">
        <v>2607</v>
      </c>
      <c r="B2609" s="2" t="str">
        <f>"符巧荟"</f>
        <v>符巧荟</v>
      </c>
      <c r="C2609" s="2" t="s">
        <v>2416</v>
      </c>
      <c r="D2609" s="2" t="s">
        <v>1128</v>
      </c>
    </row>
    <row r="2610" spans="1:4" ht="24.75" customHeight="1">
      <c r="A2610" s="2">
        <v>2608</v>
      </c>
      <c r="B2610" s="2" t="str">
        <f>"吕海流"</f>
        <v>吕海流</v>
      </c>
      <c r="C2610" s="2" t="s">
        <v>2417</v>
      </c>
      <c r="D2610" s="2" t="s">
        <v>1128</v>
      </c>
    </row>
    <row r="2611" spans="1:4" ht="24.75" customHeight="1">
      <c r="A2611" s="2">
        <v>2609</v>
      </c>
      <c r="B2611" s="2" t="str">
        <f>"谢邦权"</f>
        <v>谢邦权</v>
      </c>
      <c r="C2611" s="2" t="s">
        <v>19</v>
      </c>
      <c r="D2611" s="2" t="s">
        <v>1128</v>
      </c>
    </row>
    <row r="2612" spans="1:4" ht="24.75" customHeight="1">
      <c r="A2612" s="2">
        <v>2610</v>
      </c>
      <c r="B2612" s="2" t="str">
        <f>"韦云"</f>
        <v>韦云</v>
      </c>
      <c r="C2612" s="2" t="s">
        <v>2418</v>
      </c>
      <c r="D2612" s="2" t="s">
        <v>1128</v>
      </c>
    </row>
    <row r="2613" spans="1:4" ht="24.75" customHeight="1">
      <c r="A2613" s="2">
        <v>2611</v>
      </c>
      <c r="B2613" s="2" t="str">
        <f>"陈宇"</f>
        <v>陈宇</v>
      </c>
      <c r="C2613" s="2" t="s">
        <v>2419</v>
      </c>
      <c r="D2613" s="2" t="s">
        <v>1128</v>
      </c>
    </row>
    <row r="2614" spans="1:4" ht="24.75" customHeight="1">
      <c r="A2614" s="2">
        <v>2612</v>
      </c>
      <c r="B2614" s="2" t="str">
        <f>"吕莎"</f>
        <v>吕莎</v>
      </c>
      <c r="C2614" s="2" t="s">
        <v>2420</v>
      </c>
      <c r="D2614" s="2" t="s">
        <v>1128</v>
      </c>
    </row>
    <row r="2615" spans="1:4" ht="24.75" customHeight="1">
      <c r="A2615" s="2">
        <v>2613</v>
      </c>
      <c r="B2615" s="2" t="str">
        <f>"庞亚杰"</f>
        <v>庞亚杰</v>
      </c>
      <c r="C2615" s="2" t="s">
        <v>2421</v>
      </c>
      <c r="D2615" s="2" t="s">
        <v>1128</v>
      </c>
    </row>
    <row r="2616" spans="1:4" ht="24.75" customHeight="1">
      <c r="A2616" s="2">
        <v>2614</v>
      </c>
      <c r="B2616" s="2" t="str">
        <f>"王东晓"</f>
        <v>王东晓</v>
      </c>
      <c r="C2616" s="2" t="s">
        <v>1260</v>
      </c>
      <c r="D2616" s="2" t="s">
        <v>1128</v>
      </c>
    </row>
    <row r="2617" spans="1:4" ht="24.75" customHeight="1">
      <c r="A2617" s="2">
        <v>2615</v>
      </c>
      <c r="B2617" s="2" t="str">
        <f>"梁儒"</f>
        <v>梁儒</v>
      </c>
      <c r="C2617" s="2" t="s">
        <v>2422</v>
      </c>
      <c r="D2617" s="2" t="s">
        <v>1128</v>
      </c>
    </row>
    <row r="2618" spans="1:4" ht="24.75" customHeight="1">
      <c r="A2618" s="2">
        <v>2616</v>
      </c>
      <c r="B2618" s="2" t="str">
        <f>"王广颖"</f>
        <v>王广颖</v>
      </c>
      <c r="C2618" s="2" t="s">
        <v>2423</v>
      </c>
      <c r="D2618" s="2" t="s">
        <v>1128</v>
      </c>
    </row>
    <row r="2619" spans="1:4" ht="24.75" customHeight="1">
      <c r="A2619" s="2">
        <v>2617</v>
      </c>
      <c r="B2619" s="2" t="str">
        <f>"陈芳宜"</f>
        <v>陈芳宜</v>
      </c>
      <c r="C2619" s="2" t="s">
        <v>2424</v>
      </c>
      <c r="D2619" s="2" t="s">
        <v>1128</v>
      </c>
    </row>
    <row r="2620" spans="1:4" ht="24.75" customHeight="1">
      <c r="A2620" s="2">
        <v>2618</v>
      </c>
      <c r="B2620" s="2" t="str">
        <f>"邬必芬"</f>
        <v>邬必芬</v>
      </c>
      <c r="C2620" s="2" t="s">
        <v>2425</v>
      </c>
      <c r="D2620" s="2" t="s">
        <v>1128</v>
      </c>
    </row>
    <row r="2621" spans="1:4" ht="24.75" customHeight="1">
      <c r="A2621" s="2">
        <v>2619</v>
      </c>
      <c r="B2621" s="2" t="str">
        <f>"韦强"</f>
        <v>韦强</v>
      </c>
      <c r="C2621" s="2" t="s">
        <v>2426</v>
      </c>
      <c r="D2621" s="2" t="s">
        <v>1128</v>
      </c>
    </row>
    <row r="2622" spans="1:4" ht="24.75" customHeight="1">
      <c r="A2622" s="2">
        <v>2620</v>
      </c>
      <c r="B2622" s="2" t="str">
        <f>"张振寰"</f>
        <v>张振寰</v>
      </c>
      <c r="C2622" s="2" t="s">
        <v>2427</v>
      </c>
      <c r="D2622" s="2" t="s">
        <v>1128</v>
      </c>
    </row>
    <row r="2623" spans="1:4" ht="24.75" customHeight="1">
      <c r="A2623" s="2">
        <v>2621</v>
      </c>
      <c r="B2623" s="2" t="str">
        <f>"詹孝祯"</f>
        <v>詹孝祯</v>
      </c>
      <c r="C2623" s="2" t="s">
        <v>2428</v>
      </c>
      <c r="D2623" s="2" t="s">
        <v>1128</v>
      </c>
    </row>
    <row r="2624" spans="1:4" ht="24.75" customHeight="1">
      <c r="A2624" s="2">
        <v>2622</v>
      </c>
      <c r="B2624" s="2" t="str">
        <f>"郭文静"</f>
        <v>郭文静</v>
      </c>
      <c r="C2624" s="2" t="s">
        <v>2429</v>
      </c>
      <c r="D2624" s="2" t="s">
        <v>1128</v>
      </c>
    </row>
    <row r="2625" spans="1:4" ht="24.75" customHeight="1">
      <c r="A2625" s="2">
        <v>2623</v>
      </c>
      <c r="B2625" s="2" t="str">
        <f>"熊章胜"</f>
        <v>熊章胜</v>
      </c>
      <c r="C2625" s="2" t="s">
        <v>2430</v>
      </c>
      <c r="D2625" s="2" t="s">
        <v>1128</v>
      </c>
    </row>
    <row r="2626" spans="1:4" ht="24.75" customHeight="1">
      <c r="A2626" s="2">
        <v>2624</v>
      </c>
      <c r="B2626" s="2" t="str">
        <f>"陈铭蔚"</f>
        <v>陈铭蔚</v>
      </c>
      <c r="C2626" s="2" t="s">
        <v>2138</v>
      </c>
      <c r="D2626" s="2" t="s">
        <v>1128</v>
      </c>
    </row>
    <row r="2627" spans="1:4" ht="24.75" customHeight="1">
      <c r="A2627" s="2">
        <v>2625</v>
      </c>
      <c r="B2627" s="2" t="str">
        <f>"黎太华"</f>
        <v>黎太华</v>
      </c>
      <c r="C2627" s="2" t="s">
        <v>1436</v>
      </c>
      <c r="D2627" s="2" t="s">
        <v>1128</v>
      </c>
    </row>
    <row r="2628" spans="1:4" ht="24.75" customHeight="1">
      <c r="A2628" s="2">
        <v>2626</v>
      </c>
      <c r="B2628" s="2" t="str">
        <f>"周秦帆"</f>
        <v>周秦帆</v>
      </c>
      <c r="C2628" s="2" t="s">
        <v>2431</v>
      </c>
      <c r="D2628" s="2" t="s">
        <v>1128</v>
      </c>
    </row>
    <row r="2629" spans="1:4" ht="24.75" customHeight="1">
      <c r="A2629" s="2">
        <v>2627</v>
      </c>
      <c r="B2629" s="2" t="str">
        <f>"钟新燕"</f>
        <v>钟新燕</v>
      </c>
      <c r="C2629" s="2" t="s">
        <v>2432</v>
      </c>
      <c r="D2629" s="2" t="s">
        <v>1128</v>
      </c>
    </row>
    <row r="2630" spans="1:4" ht="24.75" customHeight="1">
      <c r="A2630" s="2">
        <v>2628</v>
      </c>
      <c r="B2630" s="2" t="str">
        <f>"李德丰"</f>
        <v>李德丰</v>
      </c>
      <c r="C2630" s="2" t="s">
        <v>2433</v>
      </c>
      <c r="D2630" s="2" t="s">
        <v>1128</v>
      </c>
    </row>
    <row r="2631" spans="1:4" ht="24.75" customHeight="1">
      <c r="A2631" s="2">
        <v>2629</v>
      </c>
      <c r="B2631" s="2" t="str">
        <f>"李大章"</f>
        <v>李大章</v>
      </c>
      <c r="C2631" s="2" t="s">
        <v>2434</v>
      </c>
      <c r="D2631" s="2" t="s">
        <v>1128</v>
      </c>
    </row>
    <row r="2632" spans="1:4" ht="24.75" customHeight="1">
      <c r="A2632" s="2">
        <v>2630</v>
      </c>
      <c r="B2632" s="2" t="str">
        <f>"朱小甲"</f>
        <v>朱小甲</v>
      </c>
      <c r="C2632" s="2" t="s">
        <v>2435</v>
      </c>
      <c r="D2632" s="2" t="s">
        <v>1128</v>
      </c>
    </row>
    <row r="2633" spans="1:4" ht="24.75" customHeight="1">
      <c r="A2633" s="2">
        <v>2631</v>
      </c>
      <c r="B2633" s="2" t="str">
        <f>"刘海洋"</f>
        <v>刘海洋</v>
      </c>
      <c r="C2633" s="2" t="s">
        <v>2436</v>
      </c>
      <c r="D2633" s="2" t="s">
        <v>1128</v>
      </c>
    </row>
    <row r="2634" spans="1:4" ht="24.75" customHeight="1">
      <c r="A2634" s="2">
        <v>2632</v>
      </c>
      <c r="B2634" s="2" t="str">
        <f>"陈泽荷"</f>
        <v>陈泽荷</v>
      </c>
      <c r="C2634" s="2" t="s">
        <v>2437</v>
      </c>
      <c r="D2634" s="2" t="s">
        <v>1128</v>
      </c>
    </row>
    <row r="2635" spans="1:4" ht="24.75" customHeight="1">
      <c r="A2635" s="2">
        <v>2633</v>
      </c>
      <c r="B2635" s="2" t="str">
        <f>"冯洁文"</f>
        <v>冯洁文</v>
      </c>
      <c r="C2635" s="2" t="s">
        <v>2438</v>
      </c>
      <c r="D2635" s="2" t="s">
        <v>1128</v>
      </c>
    </row>
    <row r="2636" spans="1:4" ht="24.75" customHeight="1">
      <c r="A2636" s="2">
        <v>2634</v>
      </c>
      <c r="B2636" s="2" t="str">
        <f>"吴晶晶"</f>
        <v>吴晶晶</v>
      </c>
      <c r="C2636" s="2" t="s">
        <v>2439</v>
      </c>
      <c r="D2636" s="2" t="s">
        <v>1128</v>
      </c>
    </row>
    <row r="2637" spans="1:4" ht="24.75" customHeight="1">
      <c r="A2637" s="2">
        <v>2635</v>
      </c>
      <c r="B2637" s="2" t="str">
        <f>"林丽芳 "</f>
        <v>林丽芳 </v>
      </c>
      <c r="C2637" s="2" t="s">
        <v>2440</v>
      </c>
      <c r="D2637" s="2" t="s">
        <v>1128</v>
      </c>
    </row>
    <row r="2638" spans="1:4" ht="24.75" customHeight="1">
      <c r="A2638" s="2">
        <v>2636</v>
      </c>
      <c r="B2638" s="2" t="str">
        <f>"谢丽岑"</f>
        <v>谢丽岑</v>
      </c>
      <c r="C2638" s="2" t="s">
        <v>2441</v>
      </c>
      <c r="D2638" s="2" t="s">
        <v>1128</v>
      </c>
    </row>
    <row r="2639" spans="1:4" ht="24.75" customHeight="1">
      <c r="A2639" s="2">
        <v>2637</v>
      </c>
      <c r="B2639" s="2" t="str">
        <f>"李志秋"</f>
        <v>李志秋</v>
      </c>
      <c r="C2639" s="2" t="s">
        <v>2442</v>
      </c>
      <c r="D2639" s="2" t="s">
        <v>1128</v>
      </c>
    </row>
    <row r="2640" spans="1:4" ht="24.75" customHeight="1">
      <c r="A2640" s="2">
        <v>2638</v>
      </c>
      <c r="B2640" s="2" t="str">
        <f>"符景帅"</f>
        <v>符景帅</v>
      </c>
      <c r="C2640" s="2" t="s">
        <v>2443</v>
      </c>
      <c r="D2640" s="2" t="s">
        <v>1128</v>
      </c>
    </row>
    <row r="2641" spans="1:4" ht="24.75" customHeight="1">
      <c r="A2641" s="2">
        <v>2639</v>
      </c>
      <c r="B2641" s="2" t="str">
        <f>"林琳"</f>
        <v>林琳</v>
      </c>
      <c r="C2641" s="2" t="s">
        <v>357</v>
      </c>
      <c r="D2641" s="2" t="s">
        <v>1128</v>
      </c>
    </row>
    <row r="2642" spans="1:4" ht="24.75" customHeight="1">
      <c r="A2642" s="2">
        <v>2640</v>
      </c>
      <c r="B2642" s="2" t="str">
        <f>"黎秋影"</f>
        <v>黎秋影</v>
      </c>
      <c r="C2642" s="2" t="s">
        <v>2444</v>
      </c>
      <c r="D2642" s="2" t="s">
        <v>1128</v>
      </c>
    </row>
    <row r="2643" spans="1:4" ht="24.75" customHeight="1">
      <c r="A2643" s="2">
        <v>2641</v>
      </c>
      <c r="B2643" s="2" t="str">
        <f>"田生"</f>
        <v>田生</v>
      </c>
      <c r="C2643" s="2" t="s">
        <v>2445</v>
      </c>
      <c r="D2643" s="2" t="s">
        <v>1128</v>
      </c>
    </row>
    <row r="2644" spans="1:4" ht="24.75" customHeight="1">
      <c r="A2644" s="2">
        <v>2642</v>
      </c>
      <c r="B2644" s="2" t="str">
        <f>"黄堂峰"</f>
        <v>黄堂峰</v>
      </c>
      <c r="C2644" s="2" t="s">
        <v>2446</v>
      </c>
      <c r="D2644" s="2" t="s">
        <v>1128</v>
      </c>
    </row>
    <row r="2645" spans="1:4" ht="24.75" customHeight="1">
      <c r="A2645" s="2">
        <v>2643</v>
      </c>
      <c r="B2645" s="2" t="str">
        <f>"李丽君"</f>
        <v>李丽君</v>
      </c>
      <c r="C2645" s="2" t="s">
        <v>2447</v>
      </c>
      <c r="D2645" s="2" t="s">
        <v>1128</v>
      </c>
    </row>
    <row r="2646" spans="1:4" ht="24.75" customHeight="1">
      <c r="A2646" s="2">
        <v>2644</v>
      </c>
      <c r="B2646" s="2" t="str">
        <f>"刘岚巍"</f>
        <v>刘岚巍</v>
      </c>
      <c r="C2646" s="2" t="s">
        <v>2448</v>
      </c>
      <c r="D2646" s="2" t="s">
        <v>1128</v>
      </c>
    </row>
    <row r="2647" spans="1:4" ht="24.75" customHeight="1">
      <c r="A2647" s="2">
        <v>2645</v>
      </c>
      <c r="B2647" s="2" t="str">
        <f>"郭光群"</f>
        <v>郭光群</v>
      </c>
      <c r="C2647" s="2" t="s">
        <v>2449</v>
      </c>
      <c r="D2647" s="2" t="s">
        <v>1128</v>
      </c>
    </row>
    <row r="2648" spans="1:4" ht="24.75" customHeight="1">
      <c r="A2648" s="2">
        <v>2646</v>
      </c>
      <c r="B2648" s="2" t="str">
        <f>"陈宇丽"</f>
        <v>陈宇丽</v>
      </c>
      <c r="C2648" s="2" t="s">
        <v>1325</v>
      </c>
      <c r="D2648" s="2" t="s">
        <v>1128</v>
      </c>
    </row>
    <row r="2649" spans="1:4" ht="24.75" customHeight="1">
      <c r="A2649" s="2">
        <v>2647</v>
      </c>
      <c r="B2649" s="2" t="str">
        <f>"王鹏"</f>
        <v>王鹏</v>
      </c>
      <c r="C2649" s="2" t="s">
        <v>2450</v>
      </c>
      <c r="D2649" s="2" t="s">
        <v>1128</v>
      </c>
    </row>
    <row r="2650" spans="1:4" ht="24.75" customHeight="1">
      <c r="A2650" s="2">
        <v>2648</v>
      </c>
      <c r="B2650" s="2" t="str">
        <f>"陈雪盟"</f>
        <v>陈雪盟</v>
      </c>
      <c r="C2650" s="2" t="s">
        <v>2451</v>
      </c>
      <c r="D2650" s="2" t="s">
        <v>1128</v>
      </c>
    </row>
    <row r="2651" spans="1:4" ht="24.75" customHeight="1">
      <c r="A2651" s="2">
        <v>2649</v>
      </c>
      <c r="B2651" s="2" t="str">
        <f>"邢孔佼"</f>
        <v>邢孔佼</v>
      </c>
      <c r="C2651" s="2" t="s">
        <v>2452</v>
      </c>
      <c r="D2651" s="2" t="s">
        <v>1128</v>
      </c>
    </row>
    <row r="2652" spans="1:4" ht="24.75" customHeight="1">
      <c r="A2652" s="2">
        <v>2650</v>
      </c>
      <c r="B2652" s="2" t="str">
        <f>"潘菲菲"</f>
        <v>潘菲菲</v>
      </c>
      <c r="C2652" s="2" t="s">
        <v>2272</v>
      </c>
      <c r="D2652" s="2" t="s">
        <v>1128</v>
      </c>
    </row>
    <row r="2653" spans="1:4" ht="24.75" customHeight="1">
      <c r="A2653" s="2">
        <v>2651</v>
      </c>
      <c r="B2653" s="2" t="str">
        <f>"翁焕春"</f>
        <v>翁焕春</v>
      </c>
      <c r="C2653" s="2" t="s">
        <v>2453</v>
      </c>
      <c r="D2653" s="2" t="s">
        <v>1128</v>
      </c>
    </row>
    <row r="2654" spans="1:4" ht="24.75" customHeight="1">
      <c r="A2654" s="2">
        <v>2652</v>
      </c>
      <c r="B2654" s="2" t="str">
        <f>"陈人帝"</f>
        <v>陈人帝</v>
      </c>
      <c r="C2654" s="2" t="s">
        <v>2454</v>
      </c>
      <c r="D2654" s="2" t="s">
        <v>1128</v>
      </c>
    </row>
    <row r="2655" spans="1:4" ht="24.75" customHeight="1">
      <c r="A2655" s="2">
        <v>2653</v>
      </c>
      <c r="B2655" s="2" t="str">
        <f>"翁生威"</f>
        <v>翁生威</v>
      </c>
      <c r="C2655" s="2" t="s">
        <v>2455</v>
      </c>
      <c r="D2655" s="2" t="s">
        <v>1128</v>
      </c>
    </row>
    <row r="2656" spans="1:4" ht="24.75" customHeight="1">
      <c r="A2656" s="2">
        <v>2654</v>
      </c>
      <c r="B2656" s="2" t="str">
        <f>"陶丹青"</f>
        <v>陶丹青</v>
      </c>
      <c r="C2656" s="2" t="s">
        <v>2456</v>
      </c>
      <c r="D2656" s="2" t="s">
        <v>1128</v>
      </c>
    </row>
    <row r="2657" spans="1:4" ht="24.75" customHeight="1">
      <c r="A2657" s="2">
        <v>2655</v>
      </c>
      <c r="B2657" s="2" t="str">
        <f>"黄尚书"</f>
        <v>黄尚书</v>
      </c>
      <c r="C2657" s="2" t="s">
        <v>2457</v>
      </c>
      <c r="D2657" s="2" t="s">
        <v>1128</v>
      </c>
    </row>
    <row r="2658" spans="1:4" ht="24.75" customHeight="1">
      <c r="A2658" s="2">
        <v>2656</v>
      </c>
      <c r="B2658" s="2" t="str">
        <f>"黄淑娴"</f>
        <v>黄淑娴</v>
      </c>
      <c r="C2658" s="2" t="s">
        <v>2458</v>
      </c>
      <c r="D2658" s="2" t="s">
        <v>1128</v>
      </c>
    </row>
    <row r="2659" spans="1:4" ht="24.75" customHeight="1">
      <c r="A2659" s="2">
        <v>2657</v>
      </c>
      <c r="B2659" s="2" t="str">
        <f>"吴源权"</f>
        <v>吴源权</v>
      </c>
      <c r="C2659" s="2" t="s">
        <v>2459</v>
      </c>
      <c r="D2659" s="2" t="s">
        <v>1128</v>
      </c>
    </row>
    <row r="2660" spans="1:4" ht="24.75" customHeight="1">
      <c r="A2660" s="2">
        <v>2658</v>
      </c>
      <c r="B2660" s="2" t="str">
        <f>"吴亚强"</f>
        <v>吴亚强</v>
      </c>
      <c r="C2660" s="2" t="s">
        <v>719</v>
      </c>
      <c r="D2660" s="2" t="s">
        <v>1128</v>
      </c>
    </row>
    <row r="2661" spans="1:4" ht="24.75" customHeight="1">
      <c r="A2661" s="2">
        <v>2659</v>
      </c>
      <c r="B2661" s="2" t="str">
        <f>"王梦琳"</f>
        <v>王梦琳</v>
      </c>
      <c r="C2661" s="2" t="s">
        <v>2460</v>
      </c>
      <c r="D2661" s="2" t="s">
        <v>1128</v>
      </c>
    </row>
    <row r="2662" spans="1:4" ht="24.75" customHeight="1">
      <c r="A2662" s="2">
        <v>2660</v>
      </c>
      <c r="B2662" s="2" t="str">
        <f>"杨娜"</f>
        <v>杨娜</v>
      </c>
      <c r="C2662" s="2" t="s">
        <v>2461</v>
      </c>
      <c r="D2662" s="2" t="s">
        <v>1128</v>
      </c>
    </row>
    <row r="2663" spans="1:4" ht="24.75" customHeight="1">
      <c r="A2663" s="2">
        <v>2661</v>
      </c>
      <c r="B2663" s="2" t="str">
        <f>"邢东海"</f>
        <v>邢东海</v>
      </c>
      <c r="C2663" s="2" t="s">
        <v>2462</v>
      </c>
      <c r="D2663" s="2" t="s">
        <v>1128</v>
      </c>
    </row>
    <row r="2664" spans="1:4" ht="24.75" customHeight="1">
      <c r="A2664" s="2">
        <v>2662</v>
      </c>
      <c r="B2664" s="2" t="str">
        <f>"史嘉仪"</f>
        <v>史嘉仪</v>
      </c>
      <c r="C2664" s="2" t="s">
        <v>2463</v>
      </c>
      <c r="D2664" s="2" t="s">
        <v>1128</v>
      </c>
    </row>
    <row r="2665" spans="1:4" ht="24.75" customHeight="1">
      <c r="A2665" s="2">
        <v>2663</v>
      </c>
      <c r="B2665" s="2" t="str">
        <f>"邢佩妤"</f>
        <v>邢佩妤</v>
      </c>
      <c r="C2665" s="2" t="s">
        <v>2464</v>
      </c>
      <c r="D2665" s="2" t="s">
        <v>1128</v>
      </c>
    </row>
    <row r="2666" spans="1:4" ht="24.75" customHeight="1">
      <c r="A2666" s="2">
        <v>2664</v>
      </c>
      <c r="B2666" s="2" t="str">
        <f>"庞炜"</f>
        <v>庞炜</v>
      </c>
      <c r="C2666" s="2" t="s">
        <v>2465</v>
      </c>
      <c r="D2666" s="2" t="s">
        <v>1128</v>
      </c>
    </row>
    <row r="2667" spans="1:4" ht="24.75" customHeight="1">
      <c r="A2667" s="2">
        <v>2665</v>
      </c>
      <c r="B2667" s="2" t="str">
        <f>"梁萌"</f>
        <v>梁萌</v>
      </c>
      <c r="C2667" s="2" t="s">
        <v>2466</v>
      </c>
      <c r="D2667" s="2" t="s">
        <v>1128</v>
      </c>
    </row>
    <row r="2668" spans="1:4" ht="24.75" customHeight="1">
      <c r="A2668" s="2">
        <v>2666</v>
      </c>
      <c r="B2668" s="2" t="str">
        <f>"曾瑞彤"</f>
        <v>曾瑞彤</v>
      </c>
      <c r="C2668" s="2" t="s">
        <v>85</v>
      </c>
      <c r="D2668" s="2" t="s">
        <v>1128</v>
      </c>
    </row>
    <row r="2669" spans="1:4" ht="24.75" customHeight="1">
      <c r="A2669" s="2">
        <v>2667</v>
      </c>
      <c r="B2669" s="2" t="str">
        <f>"段小红"</f>
        <v>段小红</v>
      </c>
      <c r="C2669" s="2" t="s">
        <v>2467</v>
      </c>
      <c r="D2669" s="2" t="s">
        <v>1128</v>
      </c>
    </row>
    <row r="2670" spans="1:4" ht="24.75" customHeight="1">
      <c r="A2670" s="2">
        <v>2668</v>
      </c>
      <c r="B2670" s="2" t="str">
        <f>"王雨"</f>
        <v>王雨</v>
      </c>
      <c r="C2670" s="2" t="s">
        <v>2468</v>
      </c>
      <c r="D2670" s="2" t="s">
        <v>1128</v>
      </c>
    </row>
    <row r="2671" spans="1:4" ht="24.75" customHeight="1">
      <c r="A2671" s="2">
        <v>2669</v>
      </c>
      <c r="B2671" s="2" t="str">
        <f>"谢英雅"</f>
        <v>谢英雅</v>
      </c>
      <c r="C2671" s="2" t="s">
        <v>2469</v>
      </c>
      <c r="D2671" s="2" t="s">
        <v>1128</v>
      </c>
    </row>
    <row r="2672" spans="1:4" ht="24.75" customHeight="1">
      <c r="A2672" s="2">
        <v>2670</v>
      </c>
      <c r="B2672" s="2" t="str">
        <f>"何润林"</f>
        <v>何润林</v>
      </c>
      <c r="C2672" s="2" t="s">
        <v>2470</v>
      </c>
      <c r="D2672" s="2" t="s">
        <v>1128</v>
      </c>
    </row>
    <row r="2673" spans="1:4" ht="24.75" customHeight="1">
      <c r="A2673" s="2">
        <v>2671</v>
      </c>
      <c r="B2673" s="2" t="str">
        <f>"李扬"</f>
        <v>李扬</v>
      </c>
      <c r="C2673" s="2" t="s">
        <v>322</v>
      </c>
      <c r="D2673" s="2" t="s">
        <v>1128</v>
      </c>
    </row>
    <row r="2674" spans="1:4" ht="24.75" customHeight="1">
      <c r="A2674" s="2">
        <v>2672</v>
      </c>
      <c r="B2674" s="2" t="str">
        <f>"符艳铃"</f>
        <v>符艳铃</v>
      </c>
      <c r="C2674" s="2" t="s">
        <v>2471</v>
      </c>
      <c r="D2674" s="2" t="s">
        <v>1128</v>
      </c>
    </row>
    <row r="2675" spans="1:4" ht="24.75" customHeight="1">
      <c r="A2675" s="2">
        <v>2673</v>
      </c>
      <c r="B2675" s="2" t="str">
        <f>"黄灿"</f>
        <v>黄灿</v>
      </c>
      <c r="C2675" s="2" t="s">
        <v>2472</v>
      </c>
      <c r="D2675" s="2" t="s">
        <v>1128</v>
      </c>
    </row>
    <row r="2676" spans="1:4" ht="24.75" customHeight="1">
      <c r="A2676" s="2">
        <v>2674</v>
      </c>
      <c r="B2676" s="2" t="str">
        <f>"李大为"</f>
        <v>李大为</v>
      </c>
      <c r="C2676" s="2" t="s">
        <v>2473</v>
      </c>
      <c r="D2676" s="2" t="s">
        <v>1128</v>
      </c>
    </row>
    <row r="2677" spans="1:4" ht="24.75" customHeight="1">
      <c r="A2677" s="2">
        <v>2675</v>
      </c>
      <c r="B2677" s="2" t="str">
        <f>"符圣风"</f>
        <v>符圣风</v>
      </c>
      <c r="C2677" s="2" t="s">
        <v>2474</v>
      </c>
      <c r="D2677" s="2" t="s">
        <v>1128</v>
      </c>
    </row>
    <row r="2678" spans="1:4" ht="24.75" customHeight="1">
      <c r="A2678" s="2">
        <v>2676</v>
      </c>
      <c r="B2678" s="2" t="str">
        <f>"王本鹏"</f>
        <v>王本鹏</v>
      </c>
      <c r="C2678" s="2" t="s">
        <v>310</v>
      </c>
      <c r="D2678" s="2" t="s">
        <v>1128</v>
      </c>
    </row>
    <row r="2679" spans="1:4" ht="24.75" customHeight="1">
      <c r="A2679" s="2">
        <v>2677</v>
      </c>
      <c r="B2679" s="2" t="str">
        <f>"钟云"</f>
        <v>钟云</v>
      </c>
      <c r="C2679" s="2" t="s">
        <v>2475</v>
      </c>
      <c r="D2679" s="2" t="s">
        <v>1128</v>
      </c>
    </row>
    <row r="2680" spans="1:4" ht="24.75" customHeight="1">
      <c r="A2680" s="2">
        <v>2678</v>
      </c>
      <c r="B2680" s="2" t="str">
        <f>"李春玲"</f>
        <v>李春玲</v>
      </c>
      <c r="C2680" s="2" t="s">
        <v>2476</v>
      </c>
      <c r="D2680" s="2" t="s">
        <v>1128</v>
      </c>
    </row>
    <row r="2681" spans="1:4" ht="24.75" customHeight="1">
      <c r="A2681" s="2">
        <v>2679</v>
      </c>
      <c r="B2681" s="2" t="str">
        <f>"殷礼冲"</f>
        <v>殷礼冲</v>
      </c>
      <c r="C2681" s="2" t="s">
        <v>2477</v>
      </c>
      <c r="D2681" s="2" t="s">
        <v>1128</v>
      </c>
    </row>
    <row r="2682" spans="1:4" ht="24.75" customHeight="1">
      <c r="A2682" s="2">
        <v>2680</v>
      </c>
      <c r="B2682" s="2" t="str">
        <f>"许茗茸"</f>
        <v>许茗茸</v>
      </c>
      <c r="C2682" s="2" t="s">
        <v>2478</v>
      </c>
      <c r="D2682" s="2" t="s">
        <v>1128</v>
      </c>
    </row>
    <row r="2683" spans="1:4" ht="24.75" customHeight="1">
      <c r="A2683" s="2">
        <v>2681</v>
      </c>
      <c r="B2683" s="2" t="str">
        <f>"符海珑"</f>
        <v>符海珑</v>
      </c>
      <c r="C2683" s="2" t="s">
        <v>2479</v>
      </c>
      <c r="D2683" s="2" t="s">
        <v>1128</v>
      </c>
    </row>
    <row r="2684" spans="1:4" ht="24.75" customHeight="1">
      <c r="A2684" s="2">
        <v>2682</v>
      </c>
      <c r="B2684" s="2" t="str">
        <f>"李松"</f>
        <v>李松</v>
      </c>
      <c r="C2684" s="2" t="s">
        <v>2480</v>
      </c>
      <c r="D2684" s="2" t="s">
        <v>1128</v>
      </c>
    </row>
    <row r="2685" spans="1:4" ht="24.75" customHeight="1">
      <c r="A2685" s="2">
        <v>2683</v>
      </c>
      <c r="B2685" s="2" t="str">
        <f>"肖丽红"</f>
        <v>肖丽红</v>
      </c>
      <c r="C2685" s="2" t="s">
        <v>2481</v>
      </c>
      <c r="D2685" s="2" t="s">
        <v>1128</v>
      </c>
    </row>
    <row r="2686" spans="1:4" ht="24.75" customHeight="1">
      <c r="A2686" s="2">
        <v>2684</v>
      </c>
      <c r="B2686" s="2" t="str">
        <f>"王筱"</f>
        <v>王筱</v>
      </c>
      <c r="C2686" s="2" t="s">
        <v>2482</v>
      </c>
      <c r="D2686" s="2" t="s">
        <v>1128</v>
      </c>
    </row>
    <row r="2687" spans="1:4" ht="24.75" customHeight="1">
      <c r="A2687" s="2">
        <v>2685</v>
      </c>
      <c r="B2687" s="2" t="str">
        <f>"曾天岸"</f>
        <v>曾天岸</v>
      </c>
      <c r="C2687" s="2" t="s">
        <v>2277</v>
      </c>
      <c r="D2687" s="2" t="s">
        <v>1128</v>
      </c>
    </row>
    <row r="2688" spans="1:4" ht="24.75" customHeight="1">
      <c r="A2688" s="2">
        <v>2686</v>
      </c>
      <c r="B2688" s="2" t="str">
        <f>"李汶瑾"</f>
        <v>李汶瑾</v>
      </c>
      <c r="C2688" s="2" t="s">
        <v>2483</v>
      </c>
      <c r="D2688" s="2" t="s">
        <v>1128</v>
      </c>
    </row>
    <row r="2689" spans="1:4" ht="24.75" customHeight="1">
      <c r="A2689" s="2">
        <v>2687</v>
      </c>
      <c r="B2689" s="2" t="str">
        <f>"鲜晓"</f>
        <v>鲜晓</v>
      </c>
      <c r="C2689" s="2" t="s">
        <v>2484</v>
      </c>
      <c r="D2689" s="2" t="s">
        <v>1128</v>
      </c>
    </row>
    <row r="2690" spans="1:4" ht="24.75" customHeight="1">
      <c r="A2690" s="2">
        <v>2688</v>
      </c>
      <c r="B2690" s="2" t="str">
        <f>"林先哲"</f>
        <v>林先哲</v>
      </c>
      <c r="C2690" s="2" t="s">
        <v>2000</v>
      </c>
      <c r="D2690" s="2" t="s">
        <v>1128</v>
      </c>
    </row>
    <row r="2691" spans="1:4" ht="24.75" customHeight="1">
      <c r="A2691" s="2">
        <v>2689</v>
      </c>
      <c r="B2691" s="2" t="str">
        <f>"苏彩兰"</f>
        <v>苏彩兰</v>
      </c>
      <c r="C2691" s="2" t="s">
        <v>2485</v>
      </c>
      <c r="D2691" s="2" t="s">
        <v>1128</v>
      </c>
    </row>
    <row r="2692" spans="1:4" ht="24.75" customHeight="1">
      <c r="A2692" s="2">
        <v>2690</v>
      </c>
      <c r="B2692" s="2" t="str">
        <f>"王妙凝"</f>
        <v>王妙凝</v>
      </c>
      <c r="C2692" s="2" t="s">
        <v>2486</v>
      </c>
      <c r="D2692" s="2" t="s">
        <v>1128</v>
      </c>
    </row>
    <row r="2693" spans="1:4" ht="24.75" customHeight="1">
      <c r="A2693" s="2">
        <v>2691</v>
      </c>
      <c r="B2693" s="2" t="str">
        <f>"林禄俊"</f>
        <v>林禄俊</v>
      </c>
      <c r="C2693" s="2" t="s">
        <v>2487</v>
      </c>
      <c r="D2693" s="2" t="s">
        <v>1128</v>
      </c>
    </row>
    <row r="2694" spans="1:4" ht="24.75" customHeight="1">
      <c r="A2694" s="2">
        <v>2692</v>
      </c>
      <c r="B2694" s="2" t="str">
        <f>"杨云霞"</f>
        <v>杨云霞</v>
      </c>
      <c r="C2694" s="2" t="s">
        <v>2488</v>
      </c>
      <c r="D2694" s="2" t="s">
        <v>1128</v>
      </c>
    </row>
    <row r="2695" spans="1:4" ht="24.75" customHeight="1">
      <c r="A2695" s="2">
        <v>2693</v>
      </c>
      <c r="B2695" s="2" t="str">
        <f>"黄茂华"</f>
        <v>黄茂华</v>
      </c>
      <c r="C2695" s="2" t="s">
        <v>2489</v>
      </c>
      <c r="D2695" s="2" t="s">
        <v>1128</v>
      </c>
    </row>
    <row r="2696" spans="1:4" ht="24.75" customHeight="1">
      <c r="A2696" s="2">
        <v>2694</v>
      </c>
      <c r="B2696" s="2" t="str">
        <f>"郑方晶"</f>
        <v>郑方晶</v>
      </c>
      <c r="C2696" s="2" t="s">
        <v>2490</v>
      </c>
      <c r="D2696" s="2" t="s">
        <v>1128</v>
      </c>
    </row>
    <row r="2697" spans="1:4" ht="24.75" customHeight="1">
      <c r="A2697" s="2">
        <v>2695</v>
      </c>
      <c r="B2697" s="2" t="str">
        <f>"刘禹希"</f>
        <v>刘禹希</v>
      </c>
      <c r="C2697" s="2" t="s">
        <v>2491</v>
      </c>
      <c r="D2697" s="2" t="s">
        <v>1128</v>
      </c>
    </row>
    <row r="2698" spans="1:4" ht="24.75" customHeight="1">
      <c r="A2698" s="2">
        <v>2696</v>
      </c>
      <c r="B2698" s="2" t="str">
        <f>"符倩倩"</f>
        <v>符倩倩</v>
      </c>
      <c r="C2698" s="2" t="s">
        <v>357</v>
      </c>
      <c r="D2698" s="2" t="s">
        <v>1128</v>
      </c>
    </row>
    <row r="2699" spans="1:4" ht="24.75" customHeight="1">
      <c r="A2699" s="2">
        <v>2697</v>
      </c>
      <c r="B2699" s="2" t="str">
        <f>"尚男"</f>
        <v>尚男</v>
      </c>
      <c r="C2699" s="2" t="s">
        <v>2492</v>
      </c>
      <c r="D2699" s="2" t="s">
        <v>1128</v>
      </c>
    </row>
    <row r="2700" spans="1:4" ht="24.75" customHeight="1">
      <c r="A2700" s="2">
        <v>2698</v>
      </c>
      <c r="B2700" s="2" t="str">
        <f>"黄宗文"</f>
        <v>黄宗文</v>
      </c>
      <c r="C2700" s="2" t="s">
        <v>2493</v>
      </c>
      <c r="D2700" s="2" t="s">
        <v>1128</v>
      </c>
    </row>
    <row r="2701" spans="1:4" ht="24.75" customHeight="1">
      <c r="A2701" s="2">
        <v>2699</v>
      </c>
      <c r="B2701" s="2" t="str">
        <f>"李昌贵"</f>
        <v>李昌贵</v>
      </c>
      <c r="C2701" s="2" t="s">
        <v>2477</v>
      </c>
      <c r="D2701" s="2" t="s">
        <v>1128</v>
      </c>
    </row>
    <row r="2702" spans="1:4" ht="24.75" customHeight="1">
      <c r="A2702" s="2">
        <v>2700</v>
      </c>
      <c r="B2702" s="2" t="str">
        <f>"林冰"</f>
        <v>林冰</v>
      </c>
      <c r="C2702" s="2" t="s">
        <v>2363</v>
      </c>
      <c r="D2702" s="2" t="s">
        <v>1128</v>
      </c>
    </row>
    <row r="2703" spans="1:4" ht="24.75" customHeight="1">
      <c r="A2703" s="2">
        <v>2701</v>
      </c>
      <c r="B2703" s="2" t="str">
        <f>"符聪"</f>
        <v>符聪</v>
      </c>
      <c r="C2703" s="2" t="s">
        <v>2494</v>
      </c>
      <c r="D2703" s="2" t="s">
        <v>1128</v>
      </c>
    </row>
    <row r="2704" spans="1:4" ht="24.75" customHeight="1">
      <c r="A2704" s="2">
        <v>2702</v>
      </c>
      <c r="B2704" s="2" t="str">
        <f>"陈锦汝"</f>
        <v>陈锦汝</v>
      </c>
      <c r="C2704" s="2" t="s">
        <v>2495</v>
      </c>
      <c r="D2704" s="2" t="s">
        <v>1128</v>
      </c>
    </row>
    <row r="2705" spans="1:4" ht="24.75" customHeight="1">
      <c r="A2705" s="2">
        <v>2703</v>
      </c>
      <c r="B2705" s="2" t="str">
        <f>"陈泽颖"</f>
        <v>陈泽颖</v>
      </c>
      <c r="C2705" s="2" t="s">
        <v>2496</v>
      </c>
      <c r="D2705" s="2" t="s">
        <v>1128</v>
      </c>
    </row>
    <row r="2706" spans="1:4" ht="24.75" customHeight="1">
      <c r="A2706" s="2">
        <v>2704</v>
      </c>
      <c r="B2706" s="2" t="str">
        <f>"李玲慧"</f>
        <v>李玲慧</v>
      </c>
      <c r="C2706" s="2" t="s">
        <v>1108</v>
      </c>
      <c r="D2706" s="2" t="s">
        <v>1128</v>
      </c>
    </row>
    <row r="2707" spans="1:4" ht="24.75" customHeight="1">
      <c r="A2707" s="2">
        <v>2705</v>
      </c>
      <c r="B2707" s="2" t="str">
        <f>"詹红丽"</f>
        <v>詹红丽</v>
      </c>
      <c r="C2707" s="2" t="s">
        <v>2497</v>
      </c>
      <c r="D2707" s="2" t="s">
        <v>1128</v>
      </c>
    </row>
    <row r="2708" spans="1:4" ht="24.75" customHeight="1">
      <c r="A2708" s="2">
        <v>2706</v>
      </c>
      <c r="B2708" s="2" t="str">
        <f>"李觉祥"</f>
        <v>李觉祥</v>
      </c>
      <c r="C2708" s="2" t="s">
        <v>2498</v>
      </c>
      <c r="D2708" s="2" t="s">
        <v>1128</v>
      </c>
    </row>
    <row r="2709" spans="1:4" ht="24.75" customHeight="1">
      <c r="A2709" s="2">
        <v>2707</v>
      </c>
      <c r="B2709" s="2" t="str">
        <f>"侯春婷"</f>
        <v>侯春婷</v>
      </c>
      <c r="C2709" s="2" t="s">
        <v>2499</v>
      </c>
      <c r="D2709" s="2" t="s">
        <v>1128</v>
      </c>
    </row>
    <row r="2710" spans="1:4" ht="24.75" customHeight="1">
      <c r="A2710" s="2">
        <v>2708</v>
      </c>
      <c r="B2710" s="2" t="str">
        <f>"吴斌"</f>
        <v>吴斌</v>
      </c>
      <c r="C2710" s="2" t="s">
        <v>540</v>
      </c>
      <c r="D2710" s="2" t="s">
        <v>1128</v>
      </c>
    </row>
    <row r="2711" spans="1:4" ht="24.75" customHeight="1">
      <c r="A2711" s="2">
        <v>2709</v>
      </c>
      <c r="B2711" s="2" t="str">
        <f>"熊文豪"</f>
        <v>熊文豪</v>
      </c>
      <c r="C2711" s="2" t="s">
        <v>2500</v>
      </c>
      <c r="D2711" s="2" t="s">
        <v>1128</v>
      </c>
    </row>
    <row r="2712" spans="1:4" ht="24.75" customHeight="1">
      <c r="A2712" s="2">
        <v>2710</v>
      </c>
      <c r="B2712" s="2" t="str">
        <f>"王品熙"</f>
        <v>王品熙</v>
      </c>
      <c r="C2712" s="2" t="s">
        <v>2501</v>
      </c>
      <c r="D2712" s="2" t="s">
        <v>1128</v>
      </c>
    </row>
    <row r="2713" spans="1:4" ht="24.75" customHeight="1">
      <c r="A2713" s="2">
        <v>2711</v>
      </c>
      <c r="B2713" s="2" t="str">
        <f>"吕金香"</f>
        <v>吕金香</v>
      </c>
      <c r="C2713" s="2" t="s">
        <v>2502</v>
      </c>
      <c r="D2713" s="2" t="s">
        <v>1128</v>
      </c>
    </row>
    <row r="2714" spans="1:4" ht="24.75" customHeight="1">
      <c r="A2714" s="2">
        <v>2712</v>
      </c>
      <c r="B2714" s="2" t="str">
        <f>"杨健"</f>
        <v>杨健</v>
      </c>
      <c r="C2714" s="2" t="s">
        <v>2217</v>
      </c>
      <c r="D2714" s="2" t="s">
        <v>1128</v>
      </c>
    </row>
    <row r="2715" spans="1:4" ht="24.75" customHeight="1">
      <c r="A2715" s="2">
        <v>2713</v>
      </c>
      <c r="B2715" s="2" t="str">
        <f>"杨静雯"</f>
        <v>杨静雯</v>
      </c>
      <c r="C2715" s="2" t="s">
        <v>2503</v>
      </c>
      <c r="D2715" s="2" t="s">
        <v>1128</v>
      </c>
    </row>
    <row r="2716" spans="1:4" ht="24.75" customHeight="1">
      <c r="A2716" s="2">
        <v>2714</v>
      </c>
      <c r="B2716" s="2" t="str">
        <f>"周翔"</f>
        <v>周翔</v>
      </c>
      <c r="C2716" s="2" t="s">
        <v>2504</v>
      </c>
      <c r="D2716" s="2" t="s">
        <v>1128</v>
      </c>
    </row>
    <row r="2717" spans="1:4" ht="24.75" customHeight="1">
      <c r="A2717" s="2">
        <v>2715</v>
      </c>
      <c r="B2717" s="2" t="str">
        <f>"符春蕊"</f>
        <v>符春蕊</v>
      </c>
      <c r="C2717" s="2" t="s">
        <v>2505</v>
      </c>
      <c r="D2717" s="2" t="s">
        <v>1128</v>
      </c>
    </row>
    <row r="2718" spans="1:4" ht="24.75" customHeight="1">
      <c r="A2718" s="2">
        <v>2716</v>
      </c>
      <c r="B2718" s="2" t="str">
        <f>"文曼懿"</f>
        <v>文曼懿</v>
      </c>
      <c r="C2718" s="2" t="s">
        <v>903</v>
      </c>
      <c r="D2718" s="2" t="s">
        <v>1128</v>
      </c>
    </row>
    <row r="2719" spans="1:4" ht="24.75" customHeight="1">
      <c r="A2719" s="2">
        <v>2717</v>
      </c>
      <c r="B2719" s="2" t="str">
        <f>"张继尧"</f>
        <v>张继尧</v>
      </c>
      <c r="C2719" s="2" t="s">
        <v>2506</v>
      </c>
      <c r="D2719" s="2" t="s">
        <v>1128</v>
      </c>
    </row>
    <row r="2720" spans="1:4" ht="24.75" customHeight="1">
      <c r="A2720" s="2">
        <v>2718</v>
      </c>
      <c r="B2720" s="2" t="str">
        <f>"符芳敏"</f>
        <v>符芳敏</v>
      </c>
      <c r="C2720" s="2" t="s">
        <v>2507</v>
      </c>
      <c r="D2720" s="2" t="s">
        <v>1128</v>
      </c>
    </row>
    <row r="2721" spans="1:4" ht="24.75" customHeight="1">
      <c r="A2721" s="2">
        <v>2719</v>
      </c>
      <c r="B2721" s="2" t="str">
        <f>"黄敏"</f>
        <v>黄敏</v>
      </c>
      <c r="C2721" s="2" t="s">
        <v>2508</v>
      </c>
      <c r="D2721" s="2" t="s">
        <v>1128</v>
      </c>
    </row>
    <row r="2722" spans="1:4" ht="24.75" customHeight="1">
      <c r="A2722" s="2">
        <v>2720</v>
      </c>
      <c r="B2722" s="2" t="str">
        <f>"谭定杰"</f>
        <v>谭定杰</v>
      </c>
      <c r="C2722" s="2" t="s">
        <v>2509</v>
      </c>
      <c r="D2722" s="2" t="s">
        <v>1128</v>
      </c>
    </row>
    <row r="2723" spans="1:4" ht="24.75" customHeight="1">
      <c r="A2723" s="2">
        <v>2721</v>
      </c>
      <c r="B2723" s="2" t="str">
        <f>"吴倩仪"</f>
        <v>吴倩仪</v>
      </c>
      <c r="C2723" s="2" t="s">
        <v>2510</v>
      </c>
      <c r="D2723" s="2" t="s">
        <v>1128</v>
      </c>
    </row>
    <row r="2724" spans="1:4" ht="24.75" customHeight="1">
      <c r="A2724" s="2">
        <v>2722</v>
      </c>
      <c r="B2724" s="2" t="str">
        <f>"邢诗心"</f>
        <v>邢诗心</v>
      </c>
      <c r="C2724" s="2" t="s">
        <v>2511</v>
      </c>
      <c r="D2724" s="2" t="s">
        <v>1128</v>
      </c>
    </row>
    <row r="2725" spans="1:4" ht="24.75" customHeight="1">
      <c r="A2725" s="2">
        <v>2723</v>
      </c>
      <c r="B2725" s="2" t="str">
        <f>"温馨"</f>
        <v>温馨</v>
      </c>
      <c r="C2725" s="2" t="s">
        <v>2512</v>
      </c>
      <c r="D2725" s="2" t="s">
        <v>1128</v>
      </c>
    </row>
    <row r="2726" spans="1:4" ht="24.75" customHeight="1">
      <c r="A2726" s="2">
        <v>2724</v>
      </c>
      <c r="B2726" s="2" t="str">
        <f>"江丹"</f>
        <v>江丹</v>
      </c>
      <c r="C2726" s="2" t="s">
        <v>2513</v>
      </c>
      <c r="D2726" s="2" t="s">
        <v>1128</v>
      </c>
    </row>
    <row r="2727" spans="1:4" ht="24.75" customHeight="1">
      <c r="A2727" s="2">
        <v>2725</v>
      </c>
      <c r="B2727" s="2" t="str">
        <f>"张裕松"</f>
        <v>张裕松</v>
      </c>
      <c r="C2727" s="2" t="s">
        <v>2514</v>
      </c>
      <c r="D2727" s="2" t="s">
        <v>1128</v>
      </c>
    </row>
    <row r="2728" spans="1:4" ht="24.75" customHeight="1">
      <c r="A2728" s="2">
        <v>2726</v>
      </c>
      <c r="B2728" s="2" t="str">
        <f>"何俊蔚"</f>
        <v>何俊蔚</v>
      </c>
      <c r="C2728" s="2" t="s">
        <v>2515</v>
      </c>
      <c r="D2728" s="2" t="s">
        <v>1128</v>
      </c>
    </row>
    <row r="2729" spans="1:4" ht="24.75" customHeight="1">
      <c r="A2729" s="2">
        <v>2727</v>
      </c>
      <c r="B2729" s="2" t="str">
        <f>"李婧"</f>
        <v>李婧</v>
      </c>
      <c r="C2729" s="2" t="s">
        <v>2516</v>
      </c>
      <c r="D2729" s="2" t="s">
        <v>1128</v>
      </c>
    </row>
    <row r="2730" spans="1:4" ht="24.75" customHeight="1">
      <c r="A2730" s="2">
        <v>2728</v>
      </c>
      <c r="B2730" s="2" t="str">
        <f>"李虹机"</f>
        <v>李虹机</v>
      </c>
      <c r="C2730" s="2" t="s">
        <v>2517</v>
      </c>
      <c r="D2730" s="2" t="s">
        <v>1128</v>
      </c>
    </row>
    <row r="2731" spans="1:4" ht="24.75" customHeight="1">
      <c r="A2731" s="2">
        <v>2729</v>
      </c>
      <c r="B2731" s="2" t="str">
        <f>"张琪英"</f>
        <v>张琪英</v>
      </c>
      <c r="C2731" s="2" t="s">
        <v>2518</v>
      </c>
      <c r="D2731" s="2" t="s">
        <v>1128</v>
      </c>
    </row>
    <row r="2732" spans="1:4" ht="24.75" customHeight="1">
      <c r="A2732" s="2">
        <v>2730</v>
      </c>
      <c r="B2732" s="2" t="str">
        <f>"李科志"</f>
        <v>李科志</v>
      </c>
      <c r="C2732" s="2" t="s">
        <v>2519</v>
      </c>
      <c r="D2732" s="2" t="s">
        <v>1128</v>
      </c>
    </row>
    <row r="2733" spans="1:4" ht="24.75" customHeight="1">
      <c r="A2733" s="2">
        <v>2731</v>
      </c>
      <c r="B2733" s="2" t="str">
        <f>"孙广川"</f>
        <v>孙广川</v>
      </c>
      <c r="C2733" s="2" t="s">
        <v>2520</v>
      </c>
      <c r="D2733" s="2" t="s">
        <v>1128</v>
      </c>
    </row>
    <row r="2734" spans="1:4" ht="24.75" customHeight="1">
      <c r="A2734" s="2">
        <v>2732</v>
      </c>
      <c r="B2734" s="2" t="str">
        <f>"刘钰"</f>
        <v>刘钰</v>
      </c>
      <c r="C2734" s="2" t="s">
        <v>2521</v>
      </c>
      <c r="D2734" s="2" t="s">
        <v>1128</v>
      </c>
    </row>
    <row r="2735" spans="1:4" ht="24.75" customHeight="1">
      <c r="A2735" s="2">
        <v>2733</v>
      </c>
      <c r="B2735" s="2" t="str">
        <f>"刘珏君"</f>
        <v>刘珏君</v>
      </c>
      <c r="C2735" s="2" t="s">
        <v>2522</v>
      </c>
      <c r="D2735" s="2" t="s">
        <v>1128</v>
      </c>
    </row>
    <row r="2736" spans="1:4" ht="24.75" customHeight="1">
      <c r="A2736" s="2">
        <v>2734</v>
      </c>
      <c r="B2736" s="2" t="str">
        <f>"朱雯佳"</f>
        <v>朱雯佳</v>
      </c>
      <c r="C2736" s="2" t="s">
        <v>2523</v>
      </c>
      <c r="D2736" s="2" t="s">
        <v>1128</v>
      </c>
    </row>
    <row r="2737" spans="1:4" ht="24.75" customHeight="1">
      <c r="A2737" s="2">
        <v>2735</v>
      </c>
      <c r="B2737" s="2" t="str">
        <f>"周廷能"</f>
        <v>周廷能</v>
      </c>
      <c r="C2737" s="2" t="s">
        <v>2524</v>
      </c>
      <c r="D2737" s="2" t="s">
        <v>1128</v>
      </c>
    </row>
    <row r="2738" spans="1:4" ht="24.75" customHeight="1">
      <c r="A2738" s="2">
        <v>2736</v>
      </c>
      <c r="B2738" s="2" t="str">
        <f>"冯小蔓"</f>
        <v>冯小蔓</v>
      </c>
      <c r="C2738" s="2" t="s">
        <v>1996</v>
      </c>
      <c r="D2738" s="2" t="s">
        <v>1128</v>
      </c>
    </row>
    <row r="2739" spans="1:4" ht="24.75" customHeight="1">
      <c r="A2739" s="2">
        <v>2737</v>
      </c>
      <c r="B2739" s="2" t="str">
        <f>"骆苗地"</f>
        <v>骆苗地</v>
      </c>
      <c r="C2739" s="2" t="s">
        <v>2525</v>
      </c>
      <c r="D2739" s="2" t="s">
        <v>1128</v>
      </c>
    </row>
    <row r="2740" spans="1:4" ht="24.75" customHeight="1">
      <c r="A2740" s="2">
        <v>2738</v>
      </c>
      <c r="B2740" s="2" t="str">
        <f>"刘定康"</f>
        <v>刘定康</v>
      </c>
      <c r="C2740" s="2" t="s">
        <v>1398</v>
      </c>
      <c r="D2740" s="2" t="s">
        <v>1128</v>
      </c>
    </row>
    <row r="2741" spans="1:4" ht="24.75" customHeight="1">
      <c r="A2741" s="2">
        <v>2739</v>
      </c>
      <c r="B2741" s="2" t="str">
        <f>"吴佳慧"</f>
        <v>吴佳慧</v>
      </c>
      <c r="C2741" s="2" t="s">
        <v>2526</v>
      </c>
      <c r="D2741" s="2" t="s">
        <v>1128</v>
      </c>
    </row>
    <row r="2742" spans="1:4" ht="24.75" customHeight="1">
      <c r="A2742" s="2">
        <v>2740</v>
      </c>
      <c r="B2742" s="2" t="str">
        <f>"黄丹"</f>
        <v>黄丹</v>
      </c>
      <c r="C2742" s="2" t="s">
        <v>1796</v>
      </c>
      <c r="D2742" s="2" t="s">
        <v>1128</v>
      </c>
    </row>
    <row r="2743" spans="1:4" ht="24.75" customHeight="1">
      <c r="A2743" s="2">
        <v>2741</v>
      </c>
      <c r="B2743" s="2" t="str">
        <f>"丁坤练"</f>
        <v>丁坤练</v>
      </c>
      <c r="C2743" s="2" t="s">
        <v>2527</v>
      </c>
      <c r="D2743" s="2" t="s">
        <v>1128</v>
      </c>
    </row>
    <row r="2744" spans="1:4" ht="24.75" customHeight="1">
      <c r="A2744" s="2">
        <v>2742</v>
      </c>
      <c r="B2744" s="2" t="str">
        <f>"翁运志"</f>
        <v>翁运志</v>
      </c>
      <c r="C2744" s="2" t="s">
        <v>2528</v>
      </c>
      <c r="D2744" s="2" t="s">
        <v>1128</v>
      </c>
    </row>
    <row r="2745" spans="1:4" ht="24.75" customHeight="1">
      <c r="A2745" s="2">
        <v>2743</v>
      </c>
      <c r="B2745" s="2" t="str">
        <f>"陆玲"</f>
        <v>陆玲</v>
      </c>
      <c r="C2745" s="2" t="s">
        <v>2529</v>
      </c>
      <c r="D2745" s="2" t="s">
        <v>1128</v>
      </c>
    </row>
    <row r="2746" spans="1:4" ht="24.75" customHeight="1">
      <c r="A2746" s="2">
        <v>2744</v>
      </c>
      <c r="B2746" s="2" t="str">
        <f>"罗洁纯"</f>
        <v>罗洁纯</v>
      </c>
      <c r="C2746" s="2" t="s">
        <v>2530</v>
      </c>
      <c r="D2746" s="2" t="s">
        <v>1128</v>
      </c>
    </row>
    <row r="2747" spans="1:4" ht="24.75" customHeight="1">
      <c r="A2747" s="2">
        <v>2745</v>
      </c>
      <c r="B2747" s="2" t="str">
        <f>"肖阳"</f>
        <v>肖阳</v>
      </c>
      <c r="C2747" s="2" t="s">
        <v>1230</v>
      </c>
      <c r="D2747" s="2" t="s">
        <v>1128</v>
      </c>
    </row>
    <row r="2748" spans="1:4" ht="24.75" customHeight="1">
      <c r="A2748" s="2">
        <v>2746</v>
      </c>
      <c r="B2748" s="2" t="str">
        <f>"曹明丽"</f>
        <v>曹明丽</v>
      </c>
      <c r="C2748" s="2" t="s">
        <v>2531</v>
      </c>
      <c r="D2748" s="2" t="s">
        <v>1128</v>
      </c>
    </row>
    <row r="2749" spans="1:4" ht="24.75" customHeight="1">
      <c r="A2749" s="2">
        <v>2747</v>
      </c>
      <c r="B2749" s="2" t="str">
        <f>"吴清倩"</f>
        <v>吴清倩</v>
      </c>
      <c r="C2749" s="2" t="s">
        <v>2049</v>
      </c>
      <c r="D2749" s="2" t="s">
        <v>1128</v>
      </c>
    </row>
    <row r="2750" spans="1:4" ht="24.75" customHeight="1">
      <c r="A2750" s="2">
        <v>2748</v>
      </c>
      <c r="B2750" s="2" t="str">
        <f>"林昱希"</f>
        <v>林昱希</v>
      </c>
      <c r="C2750" s="2" t="s">
        <v>1407</v>
      </c>
      <c r="D2750" s="2" t="s">
        <v>1128</v>
      </c>
    </row>
    <row r="2751" spans="1:4" ht="24.75" customHeight="1">
      <c r="A2751" s="2">
        <v>2749</v>
      </c>
      <c r="B2751" s="2" t="str">
        <f>"甘书嬟"</f>
        <v>甘书嬟</v>
      </c>
      <c r="C2751" s="2" t="s">
        <v>2532</v>
      </c>
      <c r="D2751" s="2" t="s">
        <v>1128</v>
      </c>
    </row>
    <row r="2752" spans="1:4" ht="24.75" customHeight="1">
      <c r="A2752" s="2">
        <v>2750</v>
      </c>
      <c r="B2752" s="2" t="str">
        <f>"卢健阳"</f>
        <v>卢健阳</v>
      </c>
      <c r="C2752" s="2" t="s">
        <v>2533</v>
      </c>
      <c r="D2752" s="2" t="s">
        <v>1128</v>
      </c>
    </row>
    <row r="2753" spans="1:4" ht="24.75" customHeight="1">
      <c r="A2753" s="2">
        <v>2751</v>
      </c>
      <c r="B2753" s="2" t="str">
        <f>"吴多霖"</f>
        <v>吴多霖</v>
      </c>
      <c r="C2753" s="2" t="s">
        <v>1968</v>
      </c>
      <c r="D2753" s="2" t="s">
        <v>1128</v>
      </c>
    </row>
    <row r="2754" spans="1:4" ht="24.75" customHeight="1">
      <c r="A2754" s="2">
        <v>2752</v>
      </c>
      <c r="B2754" s="2" t="str">
        <f>"陈夏月"</f>
        <v>陈夏月</v>
      </c>
      <c r="C2754" s="2" t="s">
        <v>2534</v>
      </c>
      <c r="D2754" s="2" t="s">
        <v>1128</v>
      </c>
    </row>
    <row r="2755" spans="1:4" ht="24.75" customHeight="1">
      <c r="A2755" s="2">
        <v>2753</v>
      </c>
      <c r="B2755" s="2" t="str">
        <f>"林冠燕"</f>
        <v>林冠燕</v>
      </c>
      <c r="C2755" s="2" t="s">
        <v>2535</v>
      </c>
      <c r="D2755" s="2" t="s">
        <v>1128</v>
      </c>
    </row>
    <row r="2756" spans="1:4" ht="24.75" customHeight="1">
      <c r="A2756" s="2">
        <v>2754</v>
      </c>
      <c r="B2756" s="2" t="str">
        <f>"毛冬花"</f>
        <v>毛冬花</v>
      </c>
      <c r="C2756" s="2" t="s">
        <v>2536</v>
      </c>
      <c r="D2756" s="2" t="s">
        <v>1128</v>
      </c>
    </row>
    <row r="2757" spans="1:4" ht="24.75" customHeight="1">
      <c r="A2757" s="2">
        <v>2755</v>
      </c>
      <c r="B2757" s="2" t="str">
        <f>"吴红坚"</f>
        <v>吴红坚</v>
      </c>
      <c r="C2757" s="2" t="s">
        <v>2537</v>
      </c>
      <c r="D2757" s="2" t="s">
        <v>1128</v>
      </c>
    </row>
    <row r="2758" spans="1:4" ht="24.75" customHeight="1">
      <c r="A2758" s="2">
        <v>2756</v>
      </c>
      <c r="B2758" s="2" t="str">
        <f>"王大连"</f>
        <v>王大连</v>
      </c>
      <c r="C2758" s="2" t="s">
        <v>2538</v>
      </c>
      <c r="D2758" s="2" t="s">
        <v>1128</v>
      </c>
    </row>
    <row r="2759" spans="1:4" ht="24.75" customHeight="1">
      <c r="A2759" s="2">
        <v>2757</v>
      </c>
      <c r="B2759" s="2" t="str">
        <f>"王炳旭"</f>
        <v>王炳旭</v>
      </c>
      <c r="C2759" s="2" t="s">
        <v>2539</v>
      </c>
      <c r="D2759" s="2" t="s">
        <v>1128</v>
      </c>
    </row>
    <row r="2760" spans="1:4" ht="24.75" customHeight="1">
      <c r="A2760" s="2">
        <v>2758</v>
      </c>
      <c r="B2760" s="2" t="str">
        <f>"孙彻"</f>
        <v>孙彻</v>
      </c>
      <c r="C2760" s="2" t="s">
        <v>2540</v>
      </c>
      <c r="D2760" s="2" t="s">
        <v>1128</v>
      </c>
    </row>
    <row r="2761" spans="1:4" ht="24.75" customHeight="1">
      <c r="A2761" s="2">
        <v>2759</v>
      </c>
      <c r="B2761" s="2" t="str">
        <f>"罗琳"</f>
        <v>罗琳</v>
      </c>
      <c r="C2761" s="2" t="s">
        <v>2152</v>
      </c>
      <c r="D2761" s="2" t="s">
        <v>1128</v>
      </c>
    </row>
    <row r="2762" spans="1:4" ht="24.75" customHeight="1">
      <c r="A2762" s="2">
        <v>2760</v>
      </c>
      <c r="B2762" s="2" t="str">
        <f>"李佳朋"</f>
        <v>李佳朋</v>
      </c>
      <c r="C2762" s="2" t="s">
        <v>2541</v>
      </c>
      <c r="D2762" s="2" t="s">
        <v>1128</v>
      </c>
    </row>
    <row r="2763" spans="1:4" ht="24.75" customHeight="1">
      <c r="A2763" s="2">
        <v>2761</v>
      </c>
      <c r="B2763" s="2" t="str">
        <f>"郑曼玲"</f>
        <v>郑曼玲</v>
      </c>
      <c r="C2763" s="2" t="s">
        <v>1981</v>
      </c>
      <c r="D2763" s="2" t="s">
        <v>1128</v>
      </c>
    </row>
    <row r="2764" spans="1:4" ht="24.75" customHeight="1">
      <c r="A2764" s="2">
        <v>2762</v>
      </c>
      <c r="B2764" s="2" t="str">
        <f>"许创辉"</f>
        <v>许创辉</v>
      </c>
      <c r="C2764" s="2" t="s">
        <v>2542</v>
      </c>
      <c r="D2764" s="2" t="s">
        <v>1128</v>
      </c>
    </row>
    <row r="2765" spans="1:4" ht="24.75" customHeight="1">
      <c r="A2765" s="2">
        <v>2763</v>
      </c>
      <c r="B2765" s="2" t="str">
        <f>"陆兆晗"</f>
        <v>陆兆晗</v>
      </c>
      <c r="C2765" s="2" t="s">
        <v>2543</v>
      </c>
      <c r="D2765" s="2" t="s">
        <v>1128</v>
      </c>
    </row>
    <row r="2766" spans="1:4" ht="24.75" customHeight="1">
      <c r="A2766" s="2">
        <v>2764</v>
      </c>
      <c r="B2766" s="2" t="str">
        <f>"张池"</f>
        <v>张池</v>
      </c>
      <c r="C2766" s="2" t="s">
        <v>2544</v>
      </c>
      <c r="D2766" s="2" t="s">
        <v>1128</v>
      </c>
    </row>
    <row r="2767" spans="1:4" ht="24.75" customHeight="1">
      <c r="A2767" s="2">
        <v>2765</v>
      </c>
      <c r="B2767" s="2" t="str">
        <f>"杨琳"</f>
        <v>杨琳</v>
      </c>
      <c r="C2767" s="2" t="s">
        <v>2545</v>
      </c>
      <c r="D2767" s="2" t="s">
        <v>1128</v>
      </c>
    </row>
    <row r="2768" spans="1:4" ht="24.75" customHeight="1">
      <c r="A2768" s="2">
        <v>2766</v>
      </c>
      <c r="B2768" s="2" t="str">
        <f>"许明文"</f>
        <v>许明文</v>
      </c>
      <c r="C2768" s="2" t="s">
        <v>2546</v>
      </c>
      <c r="D2768" s="2" t="s">
        <v>1128</v>
      </c>
    </row>
    <row r="2769" spans="1:4" ht="24.75" customHeight="1">
      <c r="A2769" s="2">
        <v>2767</v>
      </c>
      <c r="B2769" s="2" t="str">
        <f>"赵韦全"</f>
        <v>赵韦全</v>
      </c>
      <c r="C2769" s="2" t="s">
        <v>2547</v>
      </c>
      <c r="D2769" s="2" t="s">
        <v>1128</v>
      </c>
    </row>
    <row r="2770" spans="1:4" ht="24.75" customHeight="1">
      <c r="A2770" s="2">
        <v>2768</v>
      </c>
      <c r="B2770" s="2" t="str">
        <f>"李烈卿"</f>
        <v>李烈卿</v>
      </c>
      <c r="C2770" s="2" t="s">
        <v>571</v>
      </c>
      <c r="D2770" s="2" t="s">
        <v>1128</v>
      </c>
    </row>
    <row r="2771" spans="1:4" ht="24.75" customHeight="1">
      <c r="A2771" s="2">
        <v>2769</v>
      </c>
      <c r="B2771" s="2" t="str">
        <f>"李京京"</f>
        <v>李京京</v>
      </c>
      <c r="C2771" s="2" t="s">
        <v>2548</v>
      </c>
      <c r="D2771" s="2" t="s">
        <v>1128</v>
      </c>
    </row>
    <row r="2772" spans="1:4" ht="24.75" customHeight="1">
      <c r="A2772" s="2">
        <v>2770</v>
      </c>
      <c r="B2772" s="2" t="str">
        <f>"苏利塔"</f>
        <v>苏利塔</v>
      </c>
      <c r="C2772" s="2" t="s">
        <v>2549</v>
      </c>
      <c r="D2772" s="2" t="s">
        <v>1128</v>
      </c>
    </row>
    <row r="2773" spans="1:4" ht="24.75" customHeight="1">
      <c r="A2773" s="2">
        <v>2771</v>
      </c>
      <c r="B2773" s="2" t="str">
        <f>"吴青桃"</f>
        <v>吴青桃</v>
      </c>
      <c r="C2773" s="2" t="s">
        <v>2550</v>
      </c>
      <c r="D2773" s="2" t="s">
        <v>1128</v>
      </c>
    </row>
    <row r="2774" spans="1:4" ht="24.75" customHeight="1">
      <c r="A2774" s="2">
        <v>2772</v>
      </c>
      <c r="B2774" s="2" t="str">
        <f>"丁华夏"</f>
        <v>丁华夏</v>
      </c>
      <c r="C2774" s="2" t="s">
        <v>2551</v>
      </c>
      <c r="D2774" s="2" t="s">
        <v>1128</v>
      </c>
    </row>
    <row r="2775" spans="1:4" ht="24.75" customHeight="1">
      <c r="A2775" s="2">
        <v>2773</v>
      </c>
      <c r="B2775" s="2" t="str">
        <f>"陈少勤"</f>
        <v>陈少勤</v>
      </c>
      <c r="C2775" s="2" t="s">
        <v>2552</v>
      </c>
      <c r="D2775" s="2" t="s">
        <v>1128</v>
      </c>
    </row>
    <row r="2776" spans="1:4" ht="24.75" customHeight="1">
      <c r="A2776" s="2">
        <v>2774</v>
      </c>
      <c r="B2776" s="2" t="str">
        <f>"符淑雅"</f>
        <v>符淑雅</v>
      </c>
      <c r="C2776" s="2" t="s">
        <v>2553</v>
      </c>
      <c r="D2776" s="2" t="s">
        <v>1128</v>
      </c>
    </row>
    <row r="2777" spans="1:4" ht="24.75" customHeight="1">
      <c r="A2777" s="2">
        <v>2775</v>
      </c>
      <c r="B2777" s="2" t="str">
        <f>"何炳楠"</f>
        <v>何炳楠</v>
      </c>
      <c r="C2777" s="2" t="s">
        <v>2554</v>
      </c>
      <c r="D2777" s="2" t="s">
        <v>1128</v>
      </c>
    </row>
    <row r="2778" spans="1:4" ht="24.75" customHeight="1">
      <c r="A2778" s="2">
        <v>2776</v>
      </c>
      <c r="B2778" s="2" t="str">
        <f>"张霞"</f>
        <v>张霞</v>
      </c>
      <c r="C2778" s="2" t="s">
        <v>2555</v>
      </c>
      <c r="D2778" s="2" t="s">
        <v>1128</v>
      </c>
    </row>
    <row r="2779" spans="1:4" ht="24.75" customHeight="1">
      <c r="A2779" s="2">
        <v>2777</v>
      </c>
      <c r="B2779" s="2" t="str">
        <f>"冯书媛"</f>
        <v>冯书媛</v>
      </c>
      <c r="C2779" s="2" t="s">
        <v>1802</v>
      </c>
      <c r="D2779" s="2" t="s">
        <v>1128</v>
      </c>
    </row>
    <row r="2780" spans="1:4" ht="24.75" customHeight="1">
      <c r="A2780" s="2">
        <v>2778</v>
      </c>
      <c r="B2780" s="2" t="str">
        <f>"杨慧梅"</f>
        <v>杨慧梅</v>
      </c>
      <c r="C2780" s="2" t="s">
        <v>2556</v>
      </c>
      <c r="D2780" s="2" t="s">
        <v>1128</v>
      </c>
    </row>
    <row r="2781" spans="1:4" ht="24.75" customHeight="1">
      <c r="A2781" s="2">
        <v>2779</v>
      </c>
      <c r="B2781" s="2" t="str">
        <f>"卓冬萍"</f>
        <v>卓冬萍</v>
      </c>
      <c r="C2781" s="2" t="s">
        <v>2557</v>
      </c>
      <c r="D2781" s="2" t="s">
        <v>1128</v>
      </c>
    </row>
    <row r="2782" spans="1:4" ht="24.75" customHeight="1">
      <c r="A2782" s="2">
        <v>2780</v>
      </c>
      <c r="B2782" s="2" t="str">
        <f>"麦俊萍"</f>
        <v>麦俊萍</v>
      </c>
      <c r="C2782" s="2" t="s">
        <v>1741</v>
      </c>
      <c r="D2782" s="2" t="s">
        <v>1128</v>
      </c>
    </row>
    <row r="2783" spans="1:4" ht="24.75" customHeight="1">
      <c r="A2783" s="2">
        <v>2781</v>
      </c>
      <c r="B2783" s="2" t="str">
        <f>"赵继威"</f>
        <v>赵继威</v>
      </c>
      <c r="C2783" s="2" t="s">
        <v>2558</v>
      </c>
      <c r="D2783" s="2" t="s">
        <v>1128</v>
      </c>
    </row>
    <row r="2784" spans="1:4" ht="24.75" customHeight="1">
      <c r="A2784" s="2">
        <v>2782</v>
      </c>
      <c r="B2784" s="2" t="str">
        <f>"吴舒婷"</f>
        <v>吴舒婷</v>
      </c>
      <c r="C2784" s="2" t="s">
        <v>2559</v>
      </c>
      <c r="D2784" s="2" t="s">
        <v>1128</v>
      </c>
    </row>
    <row r="2785" spans="1:4" ht="24.75" customHeight="1">
      <c r="A2785" s="2">
        <v>2783</v>
      </c>
      <c r="B2785" s="2" t="str">
        <f>"李云龙"</f>
        <v>李云龙</v>
      </c>
      <c r="C2785" s="2" t="s">
        <v>2560</v>
      </c>
      <c r="D2785" s="2" t="s">
        <v>1128</v>
      </c>
    </row>
    <row r="2786" spans="1:4" ht="24.75" customHeight="1">
      <c r="A2786" s="2">
        <v>2784</v>
      </c>
      <c r="B2786" s="2" t="str">
        <f>"李沂霏"</f>
        <v>李沂霏</v>
      </c>
      <c r="C2786" s="2" t="s">
        <v>2561</v>
      </c>
      <c r="D2786" s="2" t="s">
        <v>1128</v>
      </c>
    </row>
    <row r="2787" spans="1:4" ht="24.75" customHeight="1">
      <c r="A2787" s="2">
        <v>2785</v>
      </c>
      <c r="B2787" s="2" t="str">
        <f>"丁香"</f>
        <v>丁香</v>
      </c>
      <c r="C2787" s="2" t="s">
        <v>2562</v>
      </c>
      <c r="D2787" s="2" t="s">
        <v>1128</v>
      </c>
    </row>
    <row r="2788" spans="1:4" ht="24.75" customHeight="1">
      <c r="A2788" s="2">
        <v>2786</v>
      </c>
      <c r="B2788" s="2" t="str">
        <f>"魏传卿"</f>
        <v>魏传卿</v>
      </c>
      <c r="C2788" s="2" t="s">
        <v>2563</v>
      </c>
      <c r="D2788" s="2" t="s">
        <v>1128</v>
      </c>
    </row>
    <row r="2789" spans="1:4" ht="24.75" customHeight="1">
      <c r="A2789" s="2">
        <v>2787</v>
      </c>
      <c r="B2789" s="2" t="str">
        <f>"符琳琳"</f>
        <v>符琳琳</v>
      </c>
      <c r="C2789" s="2" t="s">
        <v>1553</v>
      </c>
      <c r="D2789" s="2" t="s">
        <v>1128</v>
      </c>
    </row>
    <row r="2790" spans="1:4" ht="24.75" customHeight="1">
      <c r="A2790" s="2">
        <v>2788</v>
      </c>
      <c r="B2790" s="2" t="str">
        <f>"羊英瑛"</f>
        <v>羊英瑛</v>
      </c>
      <c r="C2790" s="2" t="s">
        <v>2564</v>
      </c>
      <c r="D2790" s="2" t="s">
        <v>1128</v>
      </c>
    </row>
    <row r="2791" spans="1:4" ht="24.75" customHeight="1">
      <c r="A2791" s="2">
        <v>2789</v>
      </c>
      <c r="B2791" s="2" t="str">
        <f>"彭子娥"</f>
        <v>彭子娥</v>
      </c>
      <c r="C2791" s="2" t="s">
        <v>2565</v>
      </c>
      <c r="D2791" s="2" t="s">
        <v>1128</v>
      </c>
    </row>
    <row r="2792" spans="1:4" ht="24.75" customHeight="1">
      <c r="A2792" s="2">
        <v>2790</v>
      </c>
      <c r="B2792" s="2" t="str">
        <f>"吴毓胜"</f>
        <v>吴毓胜</v>
      </c>
      <c r="C2792" s="2" t="s">
        <v>2566</v>
      </c>
      <c r="D2792" s="2" t="s">
        <v>1128</v>
      </c>
    </row>
    <row r="2793" spans="1:4" ht="24.75" customHeight="1">
      <c r="A2793" s="2">
        <v>2791</v>
      </c>
      <c r="B2793" s="2" t="str">
        <f>"王晓岚"</f>
        <v>王晓岚</v>
      </c>
      <c r="C2793" s="2" t="s">
        <v>2567</v>
      </c>
      <c r="D2793" s="2" t="s">
        <v>1128</v>
      </c>
    </row>
    <row r="2794" spans="1:4" ht="24.75" customHeight="1">
      <c r="A2794" s="2">
        <v>2792</v>
      </c>
      <c r="B2794" s="2" t="str">
        <f>"李佳佳"</f>
        <v>李佳佳</v>
      </c>
      <c r="C2794" s="2" t="s">
        <v>2568</v>
      </c>
      <c r="D2794" s="2" t="s">
        <v>1128</v>
      </c>
    </row>
    <row r="2795" spans="1:4" ht="24.75" customHeight="1">
      <c r="A2795" s="2">
        <v>2793</v>
      </c>
      <c r="B2795" s="2" t="str">
        <f>"周洁"</f>
        <v>周洁</v>
      </c>
      <c r="C2795" s="2" t="s">
        <v>1538</v>
      </c>
      <c r="D2795" s="2" t="s">
        <v>1128</v>
      </c>
    </row>
    <row r="2796" spans="1:4" ht="24.75" customHeight="1">
      <c r="A2796" s="2">
        <v>2794</v>
      </c>
      <c r="B2796" s="2" t="str">
        <f>"王键"</f>
        <v>王键</v>
      </c>
      <c r="C2796" s="2" t="s">
        <v>172</v>
      </c>
      <c r="D2796" s="2" t="s">
        <v>1128</v>
      </c>
    </row>
    <row r="2797" spans="1:4" ht="24.75" customHeight="1">
      <c r="A2797" s="2">
        <v>2795</v>
      </c>
      <c r="B2797" s="2" t="str">
        <f>"邢久杰"</f>
        <v>邢久杰</v>
      </c>
      <c r="C2797" s="2" t="s">
        <v>2569</v>
      </c>
      <c r="D2797" s="2" t="s">
        <v>1128</v>
      </c>
    </row>
    <row r="2798" spans="1:4" ht="24.75" customHeight="1">
      <c r="A2798" s="2">
        <v>2796</v>
      </c>
      <c r="B2798" s="2" t="str">
        <f>"陈芳"</f>
        <v>陈芳</v>
      </c>
      <c r="C2798" s="2" t="s">
        <v>2570</v>
      </c>
      <c r="D2798" s="2" t="s">
        <v>1128</v>
      </c>
    </row>
    <row r="2799" spans="1:4" ht="24.75" customHeight="1">
      <c r="A2799" s="2">
        <v>2797</v>
      </c>
      <c r="B2799" s="2" t="str">
        <f>"巩裕豪"</f>
        <v>巩裕豪</v>
      </c>
      <c r="C2799" s="2" t="s">
        <v>2571</v>
      </c>
      <c r="D2799" s="2" t="s">
        <v>1128</v>
      </c>
    </row>
    <row r="2800" spans="1:4" ht="24.75" customHeight="1">
      <c r="A2800" s="2">
        <v>2798</v>
      </c>
      <c r="B2800" s="2" t="str">
        <f>"闫永煊"</f>
        <v>闫永煊</v>
      </c>
      <c r="C2800" s="2" t="s">
        <v>2572</v>
      </c>
      <c r="D2800" s="2" t="s">
        <v>1128</v>
      </c>
    </row>
    <row r="2801" spans="1:4" ht="24.75" customHeight="1">
      <c r="A2801" s="2">
        <v>2799</v>
      </c>
      <c r="B2801" s="2" t="str">
        <f>"钟雨蔓"</f>
        <v>钟雨蔓</v>
      </c>
      <c r="C2801" s="2" t="s">
        <v>2573</v>
      </c>
      <c r="D2801" s="2" t="s">
        <v>1128</v>
      </c>
    </row>
    <row r="2802" spans="1:4" ht="24.75" customHeight="1">
      <c r="A2802" s="2">
        <v>2800</v>
      </c>
      <c r="B2802" s="2" t="str">
        <f>"毛海姣"</f>
        <v>毛海姣</v>
      </c>
      <c r="C2802" s="2" t="s">
        <v>2574</v>
      </c>
      <c r="D2802" s="2" t="s">
        <v>1128</v>
      </c>
    </row>
    <row r="2803" spans="1:4" ht="24.75" customHeight="1">
      <c r="A2803" s="2">
        <v>2801</v>
      </c>
      <c r="B2803" s="2" t="str">
        <f>"吴云"</f>
        <v>吴云</v>
      </c>
      <c r="C2803" s="2" t="s">
        <v>2575</v>
      </c>
      <c r="D2803" s="2" t="s">
        <v>1128</v>
      </c>
    </row>
    <row r="2804" spans="1:4" ht="24.75" customHeight="1">
      <c r="A2804" s="2">
        <v>2802</v>
      </c>
      <c r="B2804" s="2" t="str">
        <f>"黄艳"</f>
        <v>黄艳</v>
      </c>
      <c r="C2804" s="2" t="s">
        <v>2576</v>
      </c>
      <c r="D2804" s="2" t="s">
        <v>1128</v>
      </c>
    </row>
    <row r="2805" spans="1:4" ht="24.75" customHeight="1">
      <c r="A2805" s="2">
        <v>2803</v>
      </c>
      <c r="B2805" s="2" t="str">
        <f>"缪正雁"</f>
        <v>缪正雁</v>
      </c>
      <c r="C2805" s="2" t="s">
        <v>2577</v>
      </c>
      <c r="D2805" s="2" t="s">
        <v>1128</v>
      </c>
    </row>
    <row r="2806" spans="1:4" ht="24.75" customHeight="1">
      <c r="A2806" s="2">
        <v>2804</v>
      </c>
      <c r="B2806" s="2" t="str">
        <f>"林芳"</f>
        <v>林芳</v>
      </c>
      <c r="C2806" s="2" t="s">
        <v>2578</v>
      </c>
      <c r="D2806" s="2" t="s">
        <v>1128</v>
      </c>
    </row>
    <row r="2807" spans="1:4" ht="24.75" customHeight="1">
      <c r="A2807" s="2">
        <v>2805</v>
      </c>
      <c r="B2807" s="2" t="str">
        <f>"吴清波"</f>
        <v>吴清波</v>
      </c>
      <c r="C2807" s="2" t="s">
        <v>2579</v>
      </c>
      <c r="D2807" s="2" t="s">
        <v>1128</v>
      </c>
    </row>
    <row r="2808" spans="1:4" ht="24.75" customHeight="1">
      <c r="A2808" s="2">
        <v>2806</v>
      </c>
      <c r="B2808" s="2" t="str">
        <f>"王崇仰"</f>
        <v>王崇仰</v>
      </c>
      <c r="C2808" s="2" t="s">
        <v>2580</v>
      </c>
      <c r="D2808" s="2" t="s">
        <v>1128</v>
      </c>
    </row>
    <row r="2809" spans="1:4" ht="24.75" customHeight="1">
      <c r="A2809" s="2">
        <v>2807</v>
      </c>
      <c r="B2809" s="2" t="str">
        <f>"吴姗姗"</f>
        <v>吴姗姗</v>
      </c>
      <c r="C2809" s="2" t="s">
        <v>1927</v>
      </c>
      <c r="D2809" s="2" t="s">
        <v>1128</v>
      </c>
    </row>
    <row r="2810" spans="1:4" ht="24.75" customHeight="1">
      <c r="A2810" s="2">
        <v>2808</v>
      </c>
      <c r="B2810" s="2" t="str">
        <f>"麦凌志"</f>
        <v>麦凌志</v>
      </c>
      <c r="C2810" s="2" t="s">
        <v>2581</v>
      </c>
      <c r="D2810" s="2" t="s">
        <v>1128</v>
      </c>
    </row>
    <row r="2811" spans="1:4" ht="24.75" customHeight="1">
      <c r="A2811" s="2">
        <v>2809</v>
      </c>
      <c r="B2811" s="2" t="str">
        <f>"王存杏"</f>
        <v>王存杏</v>
      </c>
      <c r="C2811" s="2" t="s">
        <v>1227</v>
      </c>
      <c r="D2811" s="2" t="s">
        <v>1128</v>
      </c>
    </row>
    <row r="2812" spans="1:4" ht="24.75" customHeight="1">
      <c r="A2812" s="2">
        <v>2810</v>
      </c>
      <c r="B2812" s="2" t="str">
        <f>"张颖"</f>
        <v>张颖</v>
      </c>
      <c r="C2812" s="2" t="s">
        <v>2582</v>
      </c>
      <c r="D2812" s="2" t="s">
        <v>1128</v>
      </c>
    </row>
    <row r="2813" spans="1:4" ht="24.75" customHeight="1">
      <c r="A2813" s="2">
        <v>2811</v>
      </c>
      <c r="B2813" s="2" t="str">
        <f>"薛家兴"</f>
        <v>薛家兴</v>
      </c>
      <c r="C2813" s="2" t="s">
        <v>2583</v>
      </c>
      <c r="D2813" s="2" t="s">
        <v>1128</v>
      </c>
    </row>
    <row r="2814" spans="1:4" ht="24.75" customHeight="1">
      <c r="A2814" s="2">
        <v>2812</v>
      </c>
      <c r="B2814" s="2" t="str">
        <f>"陈英苇"</f>
        <v>陈英苇</v>
      </c>
      <c r="C2814" s="2" t="s">
        <v>2584</v>
      </c>
      <c r="D2814" s="2" t="s">
        <v>1128</v>
      </c>
    </row>
    <row r="2815" spans="1:4" ht="24.75" customHeight="1">
      <c r="A2815" s="2">
        <v>2813</v>
      </c>
      <c r="B2815" s="2" t="str">
        <f>"蔡正和"</f>
        <v>蔡正和</v>
      </c>
      <c r="C2815" s="2" t="s">
        <v>2585</v>
      </c>
      <c r="D2815" s="2" t="s">
        <v>1128</v>
      </c>
    </row>
    <row r="2816" spans="1:4" ht="24.75" customHeight="1">
      <c r="A2816" s="2">
        <v>2814</v>
      </c>
      <c r="B2816" s="2" t="str">
        <f>"符小珍"</f>
        <v>符小珍</v>
      </c>
      <c r="C2816" s="2" t="s">
        <v>2586</v>
      </c>
      <c r="D2816" s="2" t="s">
        <v>1128</v>
      </c>
    </row>
    <row r="2817" spans="1:4" ht="24.75" customHeight="1">
      <c r="A2817" s="2">
        <v>2815</v>
      </c>
      <c r="B2817" s="2" t="str">
        <f>"刘引芝"</f>
        <v>刘引芝</v>
      </c>
      <c r="C2817" s="2" t="s">
        <v>2587</v>
      </c>
      <c r="D2817" s="2" t="s">
        <v>1128</v>
      </c>
    </row>
    <row r="2818" spans="1:4" ht="24.75" customHeight="1">
      <c r="A2818" s="2">
        <v>2816</v>
      </c>
      <c r="B2818" s="2" t="str">
        <f>"胡海韵"</f>
        <v>胡海韵</v>
      </c>
      <c r="C2818" s="2" t="s">
        <v>2588</v>
      </c>
      <c r="D2818" s="2" t="s">
        <v>1128</v>
      </c>
    </row>
    <row r="2819" spans="1:4" ht="24.75" customHeight="1">
      <c r="A2819" s="2">
        <v>2817</v>
      </c>
      <c r="B2819" s="2" t="str">
        <f>"张琼浩"</f>
        <v>张琼浩</v>
      </c>
      <c r="C2819" s="2" t="s">
        <v>2589</v>
      </c>
      <c r="D2819" s="2" t="s">
        <v>1128</v>
      </c>
    </row>
    <row r="2820" spans="1:4" ht="24.75" customHeight="1">
      <c r="A2820" s="2">
        <v>2818</v>
      </c>
      <c r="B2820" s="2" t="str">
        <f>"张锡朝"</f>
        <v>张锡朝</v>
      </c>
      <c r="C2820" s="2" t="s">
        <v>2590</v>
      </c>
      <c r="D2820" s="2" t="s">
        <v>1128</v>
      </c>
    </row>
    <row r="2821" spans="1:4" ht="24.75" customHeight="1">
      <c r="A2821" s="2">
        <v>2819</v>
      </c>
      <c r="B2821" s="2" t="str">
        <f>"张璇"</f>
        <v>张璇</v>
      </c>
      <c r="C2821" s="2" t="s">
        <v>2503</v>
      </c>
      <c r="D2821" s="2" t="s">
        <v>1128</v>
      </c>
    </row>
    <row r="2822" spans="1:4" ht="24.75" customHeight="1">
      <c r="A2822" s="2">
        <v>2820</v>
      </c>
      <c r="B2822" s="2" t="str">
        <f>"詹达富"</f>
        <v>詹达富</v>
      </c>
      <c r="C2822" s="2" t="s">
        <v>2591</v>
      </c>
      <c r="D2822" s="2" t="s">
        <v>1128</v>
      </c>
    </row>
    <row r="2823" spans="1:4" ht="24.75" customHeight="1">
      <c r="A2823" s="2">
        <v>2821</v>
      </c>
      <c r="B2823" s="2" t="str">
        <f>"赫林琳"</f>
        <v>赫林琳</v>
      </c>
      <c r="C2823" s="2" t="s">
        <v>2592</v>
      </c>
      <c r="D2823" s="2" t="s">
        <v>1128</v>
      </c>
    </row>
    <row r="2824" spans="1:4" ht="24.75" customHeight="1">
      <c r="A2824" s="2">
        <v>2822</v>
      </c>
      <c r="B2824" s="2" t="str">
        <f>"张红卫"</f>
        <v>张红卫</v>
      </c>
      <c r="C2824" s="2" t="s">
        <v>2593</v>
      </c>
      <c r="D2824" s="2" t="s">
        <v>1128</v>
      </c>
    </row>
    <row r="2825" spans="1:4" ht="24.75" customHeight="1">
      <c r="A2825" s="2">
        <v>2823</v>
      </c>
      <c r="B2825" s="2" t="str">
        <f>"徐诚博"</f>
        <v>徐诚博</v>
      </c>
      <c r="C2825" s="2" t="s">
        <v>2594</v>
      </c>
      <c r="D2825" s="2" t="s">
        <v>1128</v>
      </c>
    </row>
    <row r="2826" spans="1:4" ht="24.75" customHeight="1">
      <c r="A2826" s="2">
        <v>2824</v>
      </c>
      <c r="B2826" s="2" t="str">
        <f>"冯学宇"</f>
        <v>冯学宇</v>
      </c>
      <c r="C2826" s="2" t="s">
        <v>2595</v>
      </c>
      <c r="D2826" s="2" t="s">
        <v>1128</v>
      </c>
    </row>
    <row r="2827" spans="1:4" ht="24.75" customHeight="1">
      <c r="A2827" s="2">
        <v>2825</v>
      </c>
      <c r="B2827" s="2" t="str">
        <f>"李玉坤"</f>
        <v>李玉坤</v>
      </c>
      <c r="C2827" s="2" t="s">
        <v>1898</v>
      </c>
      <c r="D2827" s="2" t="s">
        <v>1128</v>
      </c>
    </row>
    <row r="2828" spans="1:4" ht="24.75" customHeight="1">
      <c r="A2828" s="2">
        <v>2826</v>
      </c>
      <c r="B2828" s="2" t="str">
        <f>"杨丽萍"</f>
        <v>杨丽萍</v>
      </c>
      <c r="C2828" s="2" t="s">
        <v>2596</v>
      </c>
      <c r="D2828" s="2" t="s">
        <v>1128</v>
      </c>
    </row>
    <row r="2829" spans="1:4" ht="24.75" customHeight="1">
      <c r="A2829" s="2">
        <v>2827</v>
      </c>
      <c r="B2829" s="2" t="str">
        <f>"董曼娥"</f>
        <v>董曼娥</v>
      </c>
      <c r="C2829" s="2" t="s">
        <v>2535</v>
      </c>
      <c r="D2829" s="2" t="s">
        <v>1128</v>
      </c>
    </row>
    <row r="2830" spans="1:4" ht="24.75" customHeight="1">
      <c r="A2830" s="2">
        <v>2828</v>
      </c>
      <c r="B2830" s="2" t="str">
        <f>"蔡灌清"</f>
        <v>蔡灌清</v>
      </c>
      <c r="C2830" s="2" t="s">
        <v>2597</v>
      </c>
      <c r="D2830" s="2" t="s">
        <v>1128</v>
      </c>
    </row>
    <row r="2831" spans="1:4" ht="24.75" customHeight="1">
      <c r="A2831" s="2">
        <v>2829</v>
      </c>
      <c r="B2831" s="2" t="str">
        <f>"云丹怡"</f>
        <v>云丹怡</v>
      </c>
      <c r="C2831" s="2" t="s">
        <v>2598</v>
      </c>
      <c r="D2831" s="2" t="s">
        <v>1128</v>
      </c>
    </row>
    <row r="2832" spans="1:4" ht="24.75" customHeight="1">
      <c r="A2832" s="2">
        <v>2830</v>
      </c>
      <c r="B2832" s="2" t="str">
        <f>"陈可大"</f>
        <v>陈可大</v>
      </c>
      <c r="C2832" s="2" t="s">
        <v>2599</v>
      </c>
      <c r="D2832" s="2" t="s">
        <v>1128</v>
      </c>
    </row>
    <row r="2833" spans="1:4" ht="24.75" customHeight="1">
      <c r="A2833" s="2">
        <v>2831</v>
      </c>
      <c r="B2833" s="2" t="str">
        <f>"陈文斌"</f>
        <v>陈文斌</v>
      </c>
      <c r="C2833" s="2" t="s">
        <v>2600</v>
      </c>
      <c r="D2833" s="2" t="s">
        <v>1128</v>
      </c>
    </row>
    <row r="2834" spans="1:4" ht="24.75" customHeight="1">
      <c r="A2834" s="2">
        <v>2832</v>
      </c>
      <c r="B2834" s="2" t="str">
        <f>"张萌"</f>
        <v>张萌</v>
      </c>
      <c r="C2834" s="2" t="s">
        <v>2601</v>
      </c>
      <c r="D2834" s="2" t="s">
        <v>1128</v>
      </c>
    </row>
    <row r="2835" spans="1:4" ht="24.75" customHeight="1">
      <c r="A2835" s="2">
        <v>2833</v>
      </c>
      <c r="B2835" s="2" t="str">
        <f>"潘显思"</f>
        <v>潘显思</v>
      </c>
      <c r="C2835" s="2" t="s">
        <v>2602</v>
      </c>
      <c r="D2835" s="2" t="s">
        <v>1128</v>
      </c>
    </row>
    <row r="2836" spans="1:4" ht="24.75" customHeight="1">
      <c r="A2836" s="2">
        <v>2834</v>
      </c>
      <c r="B2836" s="2" t="str">
        <f>"郑梦飘"</f>
        <v>郑梦飘</v>
      </c>
      <c r="C2836" s="2" t="s">
        <v>2603</v>
      </c>
      <c r="D2836" s="2" t="s">
        <v>1128</v>
      </c>
    </row>
    <row r="2837" spans="1:4" ht="24.75" customHeight="1">
      <c r="A2837" s="2">
        <v>2835</v>
      </c>
      <c r="B2837" s="2" t="str">
        <f>"刘琦"</f>
        <v>刘琦</v>
      </c>
      <c r="C2837" s="2" t="s">
        <v>2441</v>
      </c>
      <c r="D2837" s="2" t="s">
        <v>1128</v>
      </c>
    </row>
    <row r="2838" spans="1:4" ht="24.75" customHeight="1">
      <c r="A2838" s="2">
        <v>2836</v>
      </c>
      <c r="B2838" s="2" t="str">
        <f>"何妍"</f>
        <v>何妍</v>
      </c>
      <c r="C2838" s="2" t="s">
        <v>2604</v>
      </c>
      <c r="D2838" s="2" t="s">
        <v>1128</v>
      </c>
    </row>
    <row r="2839" spans="1:4" ht="24.75" customHeight="1">
      <c r="A2839" s="2">
        <v>2837</v>
      </c>
      <c r="B2839" s="2" t="str">
        <f>"纪泓羽"</f>
        <v>纪泓羽</v>
      </c>
      <c r="C2839" s="2" t="s">
        <v>2605</v>
      </c>
      <c r="D2839" s="2" t="s">
        <v>1128</v>
      </c>
    </row>
    <row r="2840" spans="1:4" ht="24.75" customHeight="1">
      <c r="A2840" s="2">
        <v>2838</v>
      </c>
      <c r="B2840" s="2" t="str">
        <f>"陈博钰"</f>
        <v>陈博钰</v>
      </c>
      <c r="C2840" s="2" t="s">
        <v>2606</v>
      </c>
      <c r="D2840" s="2" t="s">
        <v>1128</v>
      </c>
    </row>
    <row r="2841" spans="1:4" ht="24.75" customHeight="1">
      <c r="A2841" s="2">
        <v>2839</v>
      </c>
      <c r="B2841" s="2" t="str">
        <f>"万志雪"</f>
        <v>万志雪</v>
      </c>
      <c r="C2841" s="2" t="s">
        <v>2607</v>
      </c>
      <c r="D2841" s="2" t="s">
        <v>1128</v>
      </c>
    </row>
    <row r="2842" spans="1:4" ht="24.75" customHeight="1">
      <c r="A2842" s="2">
        <v>2840</v>
      </c>
      <c r="B2842" s="2" t="str">
        <f>"孙振劲"</f>
        <v>孙振劲</v>
      </c>
      <c r="C2842" s="2" t="s">
        <v>2608</v>
      </c>
      <c r="D2842" s="2" t="s">
        <v>1128</v>
      </c>
    </row>
    <row r="2843" spans="1:4" ht="24.75" customHeight="1">
      <c r="A2843" s="2">
        <v>2841</v>
      </c>
      <c r="B2843" s="2" t="str">
        <f>"龙敏"</f>
        <v>龙敏</v>
      </c>
      <c r="C2843" s="2" t="s">
        <v>2609</v>
      </c>
      <c r="D2843" s="2" t="s">
        <v>1128</v>
      </c>
    </row>
    <row r="2844" spans="1:4" ht="24.75" customHeight="1">
      <c r="A2844" s="2">
        <v>2842</v>
      </c>
      <c r="B2844" s="2" t="str">
        <f>"方意余"</f>
        <v>方意余</v>
      </c>
      <c r="C2844" s="2" t="s">
        <v>1645</v>
      </c>
      <c r="D2844" s="2" t="s">
        <v>1128</v>
      </c>
    </row>
    <row r="2845" spans="1:4" ht="24.75" customHeight="1">
      <c r="A2845" s="2">
        <v>2843</v>
      </c>
      <c r="B2845" s="2" t="str">
        <f>"谢燕珊"</f>
        <v>谢燕珊</v>
      </c>
      <c r="C2845" s="2" t="s">
        <v>2610</v>
      </c>
      <c r="D2845" s="2" t="s">
        <v>1128</v>
      </c>
    </row>
    <row r="2846" spans="1:4" ht="24.75" customHeight="1">
      <c r="A2846" s="2">
        <v>2844</v>
      </c>
      <c r="B2846" s="2" t="str">
        <f>"陈章叶"</f>
        <v>陈章叶</v>
      </c>
      <c r="C2846" s="2" t="s">
        <v>2611</v>
      </c>
      <c r="D2846" s="2" t="s">
        <v>1128</v>
      </c>
    </row>
    <row r="2847" spans="1:4" ht="24.75" customHeight="1">
      <c r="A2847" s="2">
        <v>2845</v>
      </c>
      <c r="B2847" s="2" t="str">
        <f>"陈益海"</f>
        <v>陈益海</v>
      </c>
      <c r="C2847" s="2" t="s">
        <v>2612</v>
      </c>
      <c r="D2847" s="2" t="s">
        <v>1128</v>
      </c>
    </row>
    <row r="2848" spans="1:4" ht="24.75" customHeight="1">
      <c r="A2848" s="2">
        <v>2846</v>
      </c>
      <c r="B2848" s="2" t="str">
        <f>"陈佳希"</f>
        <v>陈佳希</v>
      </c>
      <c r="C2848" s="2" t="s">
        <v>2613</v>
      </c>
      <c r="D2848" s="2" t="s">
        <v>1128</v>
      </c>
    </row>
    <row r="2849" spans="1:4" ht="24.75" customHeight="1">
      <c r="A2849" s="2">
        <v>2847</v>
      </c>
      <c r="B2849" s="2" t="str">
        <f>"符碧梅"</f>
        <v>符碧梅</v>
      </c>
      <c r="C2849" s="2" t="s">
        <v>2614</v>
      </c>
      <c r="D2849" s="2" t="s">
        <v>1128</v>
      </c>
    </row>
    <row r="2850" spans="1:4" ht="24.75" customHeight="1">
      <c r="A2850" s="2">
        <v>2848</v>
      </c>
      <c r="B2850" s="2" t="str">
        <f>"廖丽妹"</f>
        <v>廖丽妹</v>
      </c>
      <c r="C2850" s="2" t="s">
        <v>2615</v>
      </c>
      <c r="D2850" s="2" t="s">
        <v>1128</v>
      </c>
    </row>
    <row r="2851" spans="1:4" ht="24.75" customHeight="1">
      <c r="A2851" s="2">
        <v>2849</v>
      </c>
      <c r="B2851" s="2" t="str">
        <f>"程琬婷"</f>
        <v>程琬婷</v>
      </c>
      <c r="C2851" s="2" t="s">
        <v>2272</v>
      </c>
      <c r="D2851" s="2" t="s">
        <v>1128</v>
      </c>
    </row>
    <row r="2852" spans="1:4" ht="24.75" customHeight="1">
      <c r="A2852" s="2">
        <v>2850</v>
      </c>
      <c r="B2852" s="2" t="str">
        <f>"陈封宇"</f>
        <v>陈封宇</v>
      </c>
      <c r="C2852" s="2" t="s">
        <v>2616</v>
      </c>
      <c r="D2852" s="2" t="s">
        <v>1128</v>
      </c>
    </row>
    <row r="2853" spans="1:4" ht="24.75" customHeight="1">
      <c r="A2853" s="2">
        <v>2851</v>
      </c>
      <c r="B2853" s="2" t="str">
        <f>"王梦婕"</f>
        <v>王梦婕</v>
      </c>
      <c r="C2853" s="2" t="s">
        <v>2617</v>
      </c>
      <c r="D2853" s="2" t="s">
        <v>1128</v>
      </c>
    </row>
    <row r="2854" spans="1:4" ht="24.75" customHeight="1">
      <c r="A2854" s="2">
        <v>2852</v>
      </c>
      <c r="B2854" s="2" t="str">
        <f>"曹卓旭"</f>
        <v>曹卓旭</v>
      </c>
      <c r="C2854" s="2" t="s">
        <v>2618</v>
      </c>
      <c r="D2854" s="2" t="s">
        <v>1128</v>
      </c>
    </row>
    <row r="2855" spans="1:4" ht="24.75" customHeight="1">
      <c r="A2855" s="2">
        <v>2853</v>
      </c>
      <c r="B2855" s="2" t="str">
        <f>"杨志恒"</f>
        <v>杨志恒</v>
      </c>
      <c r="C2855" s="2" t="s">
        <v>2619</v>
      </c>
      <c r="D2855" s="2" t="s">
        <v>1128</v>
      </c>
    </row>
    <row r="2856" spans="1:4" ht="24.75" customHeight="1">
      <c r="A2856" s="2">
        <v>2854</v>
      </c>
      <c r="B2856" s="2" t="str">
        <f>"王疑"</f>
        <v>王疑</v>
      </c>
      <c r="C2856" s="2" t="s">
        <v>2620</v>
      </c>
      <c r="D2856" s="2" t="s">
        <v>1128</v>
      </c>
    </row>
    <row r="2857" spans="1:4" ht="24.75" customHeight="1">
      <c r="A2857" s="2">
        <v>2855</v>
      </c>
      <c r="B2857" s="2" t="str">
        <f>"陈颖"</f>
        <v>陈颖</v>
      </c>
      <c r="C2857" s="2" t="s">
        <v>1616</v>
      </c>
      <c r="D2857" s="2" t="s">
        <v>1128</v>
      </c>
    </row>
    <row r="2858" spans="1:4" ht="24.75" customHeight="1">
      <c r="A2858" s="2">
        <v>2856</v>
      </c>
      <c r="B2858" s="2" t="str">
        <f>"胡元成"</f>
        <v>胡元成</v>
      </c>
      <c r="C2858" s="2" t="s">
        <v>2621</v>
      </c>
      <c r="D2858" s="2" t="s">
        <v>1128</v>
      </c>
    </row>
    <row r="2859" spans="1:4" ht="24.75" customHeight="1">
      <c r="A2859" s="2">
        <v>2857</v>
      </c>
      <c r="B2859" s="2" t="str">
        <f>"王建良"</f>
        <v>王建良</v>
      </c>
      <c r="C2859" s="2" t="s">
        <v>2622</v>
      </c>
      <c r="D2859" s="2" t="s">
        <v>1128</v>
      </c>
    </row>
    <row r="2860" spans="1:4" ht="24.75" customHeight="1">
      <c r="A2860" s="2">
        <v>2858</v>
      </c>
      <c r="B2860" s="2" t="str">
        <f>"王敏"</f>
        <v>王敏</v>
      </c>
      <c r="C2860" s="2" t="s">
        <v>2623</v>
      </c>
      <c r="D2860" s="2" t="s">
        <v>1128</v>
      </c>
    </row>
    <row r="2861" spans="1:4" ht="24.75" customHeight="1">
      <c r="A2861" s="2">
        <v>2859</v>
      </c>
      <c r="B2861" s="2" t="str">
        <f>"韦晓春"</f>
        <v>韦晓春</v>
      </c>
      <c r="C2861" s="2" t="s">
        <v>1774</v>
      </c>
      <c r="D2861" s="2" t="s">
        <v>1128</v>
      </c>
    </row>
    <row r="2862" spans="1:4" ht="24.75" customHeight="1">
      <c r="A2862" s="2">
        <v>2860</v>
      </c>
      <c r="B2862" s="2" t="str">
        <f>"吴奕莹"</f>
        <v>吴奕莹</v>
      </c>
      <c r="C2862" s="2" t="s">
        <v>2624</v>
      </c>
      <c r="D2862" s="2" t="s">
        <v>1128</v>
      </c>
    </row>
    <row r="2863" spans="1:4" ht="24.75" customHeight="1">
      <c r="A2863" s="2">
        <v>2861</v>
      </c>
      <c r="B2863" s="2" t="str">
        <f>"钟佳伦"</f>
        <v>钟佳伦</v>
      </c>
      <c r="C2863" s="2" t="s">
        <v>2625</v>
      </c>
      <c r="D2863" s="2" t="s">
        <v>1128</v>
      </c>
    </row>
    <row r="2864" spans="1:4" ht="24.75" customHeight="1">
      <c r="A2864" s="2">
        <v>2862</v>
      </c>
      <c r="B2864" s="2" t="str">
        <f>"蔡亲科"</f>
        <v>蔡亲科</v>
      </c>
      <c r="C2864" s="2" t="s">
        <v>961</v>
      </c>
      <c r="D2864" s="2" t="s">
        <v>1128</v>
      </c>
    </row>
    <row r="2865" spans="1:4" ht="24.75" customHeight="1">
      <c r="A2865" s="2">
        <v>2863</v>
      </c>
      <c r="B2865" s="2" t="str">
        <f>"罗伟伟"</f>
        <v>罗伟伟</v>
      </c>
      <c r="C2865" s="2" t="s">
        <v>2626</v>
      </c>
      <c r="D2865" s="2" t="s">
        <v>1128</v>
      </c>
    </row>
    <row r="2866" spans="1:4" ht="24.75" customHeight="1">
      <c r="A2866" s="2">
        <v>2864</v>
      </c>
      <c r="B2866" s="2" t="str">
        <f>"冯家玲"</f>
        <v>冯家玲</v>
      </c>
      <c r="C2866" s="2" t="s">
        <v>2627</v>
      </c>
      <c r="D2866" s="2" t="s">
        <v>1128</v>
      </c>
    </row>
    <row r="2867" spans="1:4" ht="24.75" customHeight="1">
      <c r="A2867" s="2">
        <v>2865</v>
      </c>
      <c r="B2867" s="2" t="str">
        <f>"谢品妃"</f>
        <v>谢品妃</v>
      </c>
      <c r="C2867" s="2" t="s">
        <v>2628</v>
      </c>
      <c r="D2867" s="2" t="s">
        <v>1128</v>
      </c>
    </row>
    <row r="2868" spans="1:4" ht="24.75" customHeight="1">
      <c r="A2868" s="2">
        <v>2866</v>
      </c>
      <c r="B2868" s="2" t="str">
        <f>"施俊杉"</f>
        <v>施俊杉</v>
      </c>
      <c r="C2868" s="2" t="s">
        <v>2629</v>
      </c>
      <c r="D2868" s="2" t="s">
        <v>1128</v>
      </c>
    </row>
    <row r="2869" spans="1:4" ht="24.75" customHeight="1">
      <c r="A2869" s="2">
        <v>2867</v>
      </c>
      <c r="B2869" s="2" t="str">
        <f>"许春南"</f>
        <v>许春南</v>
      </c>
      <c r="C2869" s="2" t="s">
        <v>2630</v>
      </c>
      <c r="D2869" s="2" t="s">
        <v>1128</v>
      </c>
    </row>
    <row r="2870" spans="1:4" ht="24.75" customHeight="1">
      <c r="A2870" s="2">
        <v>2868</v>
      </c>
      <c r="B2870" s="2" t="str">
        <f>"麦银聪"</f>
        <v>麦银聪</v>
      </c>
      <c r="C2870" s="2" t="s">
        <v>1845</v>
      </c>
      <c r="D2870" s="2" t="s">
        <v>1128</v>
      </c>
    </row>
    <row r="2871" spans="1:4" ht="24.75" customHeight="1">
      <c r="A2871" s="2">
        <v>2869</v>
      </c>
      <c r="B2871" s="2" t="str">
        <f>"罗小佳"</f>
        <v>罗小佳</v>
      </c>
      <c r="C2871" s="2" t="s">
        <v>2631</v>
      </c>
      <c r="D2871" s="2" t="s">
        <v>1128</v>
      </c>
    </row>
    <row r="2872" spans="1:4" ht="24.75" customHeight="1">
      <c r="A2872" s="2">
        <v>2870</v>
      </c>
      <c r="B2872" s="2" t="str">
        <f>"陈晓君"</f>
        <v>陈晓君</v>
      </c>
      <c r="C2872" s="2" t="s">
        <v>1947</v>
      </c>
      <c r="D2872" s="2" t="s">
        <v>1128</v>
      </c>
    </row>
    <row r="2873" spans="1:4" ht="24.75" customHeight="1">
      <c r="A2873" s="2">
        <v>2871</v>
      </c>
      <c r="B2873" s="2" t="str">
        <f>"蒙新雄"</f>
        <v>蒙新雄</v>
      </c>
      <c r="C2873" s="2" t="s">
        <v>2632</v>
      </c>
      <c r="D2873" s="2" t="s">
        <v>1128</v>
      </c>
    </row>
    <row r="2874" spans="1:4" ht="24.75" customHeight="1">
      <c r="A2874" s="2">
        <v>2872</v>
      </c>
      <c r="B2874" s="2" t="str">
        <f>"陈兴导"</f>
        <v>陈兴导</v>
      </c>
      <c r="C2874" s="2" t="s">
        <v>1234</v>
      </c>
      <c r="D2874" s="2" t="s">
        <v>1128</v>
      </c>
    </row>
    <row r="2875" spans="1:4" ht="24.75" customHeight="1">
      <c r="A2875" s="2">
        <v>2873</v>
      </c>
      <c r="B2875" s="2" t="str">
        <f>"黄奕顺"</f>
        <v>黄奕顺</v>
      </c>
      <c r="C2875" s="2" t="s">
        <v>2633</v>
      </c>
      <c r="D2875" s="2" t="s">
        <v>1128</v>
      </c>
    </row>
    <row r="2876" spans="1:4" ht="24.75" customHeight="1">
      <c r="A2876" s="2">
        <v>2874</v>
      </c>
      <c r="B2876" s="2" t="str">
        <f>"邢谷帆"</f>
        <v>邢谷帆</v>
      </c>
      <c r="C2876" s="2" t="s">
        <v>474</v>
      </c>
      <c r="D2876" s="2" t="s">
        <v>1128</v>
      </c>
    </row>
    <row r="2877" spans="1:4" ht="24.75" customHeight="1">
      <c r="A2877" s="2">
        <v>2875</v>
      </c>
      <c r="B2877" s="2" t="str">
        <f>"陈莹子"</f>
        <v>陈莹子</v>
      </c>
      <c r="C2877" s="2" t="s">
        <v>2277</v>
      </c>
      <c r="D2877" s="2" t="s">
        <v>1128</v>
      </c>
    </row>
    <row r="2878" spans="1:4" ht="24.75" customHeight="1">
      <c r="A2878" s="2">
        <v>2876</v>
      </c>
      <c r="B2878" s="2" t="str">
        <f>"吴芳玲"</f>
        <v>吴芳玲</v>
      </c>
      <c r="C2878" s="2" t="s">
        <v>2634</v>
      </c>
      <c r="D2878" s="2" t="s">
        <v>1128</v>
      </c>
    </row>
    <row r="2879" spans="1:4" ht="24.75" customHeight="1">
      <c r="A2879" s="2">
        <v>2877</v>
      </c>
      <c r="B2879" s="2" t="str">
        <f>"林道慧"</f>
        <v>林道慧</v>
      </c>
      <c r="C2879" s="2" t="s">
        <v>2635</v>
      </c>
      <c r="D2879" s="2" t="s">
        <v>1128</v>
      </c>
    </row>
    <row r="2880" spans="1:4" ht="24.75" customHeight="1">
      <c r="A2880" s="2">
        <v>2878</v>
      </c>
      <c r="B2880" s="2" t="str">
        <f>"李婷"</f>
        <v>李婷</v>
      </c>
      <c r="C2880" s="2" t="s">
        <v>2636</v>
      </c>
      <c r="D2880" s="2" t="s">
        <v>1128</v>
      </c>
    </row>
    <row r="2881" spans="1:4" ht="24.75" customHeight="1">
      <c r="A2881" s="2">
        <v>2879</v>
      </c>
      <c r="B2881" s="2" t="str">
        <f>"刘大路"</f>
        <v>刘大路</v>
      </c>
      <c r="C2881" s="2" t="s">
        <v>2637</v>
      </c>
      <c r="D2881" s="2" t="s">
        <v>1128</v>
      </c>
    </row>
    <row r="2882" spans="1:4" ht="24.75" customHeight="1">
      <c r="A2882" s="2">
        <v>2880</v>
      </c>
      <c r="B2882" s="2" t="str">
        <f>"周运鹏"</f>
        <v>周运鹏</v>
      </c>
      <c r="C2882" s="2" t="s">
        <v>2638</v>
      </c>
      <c r="D2882" s="2" t="s">
        <v>1128</v>
      </c>
    </row>
    <row r="2883" spans="1:4" ht="24.75" customHeight="1">
      <c r="A2883" s="2">
        <v>2881</v>
      </c>
      <c r="B2883" s="2" t="str">
        <f>"谢锦"</f>
        <v>谢锦</v>
      </c>
      <c r="C2883" s="2" t="s">
        <v>2639</v>
      </c>
      <c r="D2883" s="2" t="s">
        <v>1128</v>
      </c>
    </row>
    <row r="2884" spans="1:4" ht="24.75" customHeight="1">
      <c r="A2884" s="2">
        <v>2882</v>
      </c>
      <c r="B2884" s="2" t="str">
        <f>"何文珊"</f>
        <v>何文珊</v>
      </c>
      <c r="C2884" s="2" t="s">
        <v>2640</v>
      </c>
      <c r="D2884" s="2" t="s">
        <v>1128</v>
      </c>
    </row>
    <row r="2885" spans="1:4" ht="24.75" customHeight="1">
      <c r="A2885" s="2">
        <v>2883</v>
      </c>
      <c r="B2885" s="2" t="str">
        <f>"符昌武"</f>
        <v>符昌武</v>
      </c>
      <c r="C2885" s="2" t="s">
        <v>2641</v>
      </c>
      <c r="D2885" s="2" t="s">
        <v>1128</v>
      </c>
    </row>
    <row r="2886" spans="1:4" ht="24.75" customHeight="1">
      <c r="A2886" s="2">
        <v>2884</v>
      </c>
      <c r="B2886" s="2" t="str">
        <f>"何娟"</f>
        <v>何娟</v>
      </c>
      <c r="C2886" s="2" t="s">
        <v>2642</v>
      </c>
      <c r="D2886" s="2" t="s">
        <v>1128</v>
      </c>
    </row>
    <row r="2887" spans="1:4" ht="24.75" customHeight="1">
      <c r="A2887" s="2">
        <v>2885</v>
      </c>
      <c r="B2887" s="2" t="str">
        <f>"林斌"</f>
        <v>林斌</v>
      </c>
      <c r="C2887" s="2" t="s">
        <v>2643</v>
      </c>
      <c r="D2887" s="2" t="s">
        <v>1128</v>
      </c>
    </row>
    <row r="2888" spans="1:4" ht="24.75" customHeight="1">
      <c r="A2888" s="2">
        <v>2886</v>
      </c>
      <c r="B2888" s="2" t="str">
        <f>"李国艳"</f>
        <v>李国艳</v>
      </c>
      <c r="C2888" s="2" t="s">
        <v>2644</v>
      </c>
      <c r="D2888" s="2" t="s">
        <v>1128</v>
      </c>
    </row>
    <row r="2889" spans="1:4" ht="24.75" customHeight="1">
      <c r="A2889" s="2">
        <v>2887</v>
      </c>
      <c r="B2889" s="2" t="str">
        <f>"黄琼娇"</f>
        <v>黄琼娇</v>
      </c>
      <c r="C2889" s="2" t="s">
        <v>2645</v>
      </c>
      <c r="D2889" s="2" t="s">
        <v>1128</v>
      </c>
    </row>
    <row r="2890" spans="1:4" ht="24.75" customHeight="1">
      <c r="A2890" s="2">
        <v>2888</v>
      </c>
      <c r="B2890" s="2" t="str">
        <f>"万达全"</f>
        <v>万达全</v>
      </c>
      <c r="C2890" s="2" t="s">
        <v>2646</v>
      </c>
      <c r="D2890" s="2" t="s">
        <v>1128</v>
      </c>
    </row>
    <row r="2891" spans="1:4" ht="24.75" customHeight="1">
      <c r="A2891" s="2">
        <v>2889</v>
      </c>
      <c r="B2891" s="2" t="str">
        <f>"张玥"</f>
        <v>张玥</v>
      </c>
      <c r="C2891" s="2" t="s">
        <v>2647</v>
      </c>
      <c r="D2891" s="2" t="s">
        <v>1128</v>
      </c>
    </row>
    <row r="2892" spans="1:4" ht="24.75" customHeight="1">
      <c r="A2892" s="2">
        <v>2890</v>
      </c>
      <c r="B2892" s="2" t="str">
        <f>"徐晨辉"</f>
        <v>徐晨辉</v>
      </c>
      <c r="C2892" s="2" t="s">
        <v>2648</v>
      </c>
      <c r="D2892" s="2" t="s">
        <v>1128</v>
      </c>
    </row>
    <row r="2893" spans="1:4" ht="24.75" customHeight="1">
      <c r="A2893" s="2">
        <v>2891</v>
      </c>
      <c r="B2893" s="2" t="str">
        <f>"王永鹏"</f>
        <v>王永鹏</v>
      </c>
      <c r="C2893" s="2" t="s">
        <v>2649</v>
      </c>
      <c r="D2893" s="2" t="s">
        <v>1128</v>
      </c>
    </row>
    <row r="2894" spans="1:4" ht="24.75" customHeight="1">
      <c r="A2894" s="2">
        <v>2892</v>
      </c>
      <c r="B2894" s="2" t="str">
        <f>"李卓谦"</f>
        <v>李卓谦</v>
      </c>
      <c r="C2894" s="2" t="s">
        <v>2650</v>
      </c>
      <c r="D2894" s="2" t="s">
        <v>1128</v>
      </c>
    </row>
    <row r="2895" spans="1:4" ht="24.75" customHeight="1">
      <c r="A2895" s="2">
        <v>2893</v>
      </c>
      <c r="B2895" s="2" t="str">
        <f>"黎保女"</f>
        <v>黎保女</v>
      </c>
      <c r="C2895" s="2" t="s">
        <v>2651</v>
      </c>
      <c r="D2895" s="2" t="s">
        <v>1128</v>
      </c>
    </row>
    <row r="2896" spans="1:4" ht="24.75" customHeight="1">
      <c r="A2896" s="2">
        <v>2894</v>
      </c>
      <c r="B2896" s="2" t="str">
        <f>"杜宇"</f>
        <v>杜宇</v>
      </c>
      <c r="C2896" s="2" t="s">
        <v>2652</v>
      </c>
      <c r="D2896" s="2" t="s">
        <v>1128</v>
      </c>
    </row>
    <row r="2897" spans="1:4" ht="24.75" customHeight="1">
      <c r="A2897" s="2">
        <v>2895</v>
      </c>
      <c r="B2897" s="2" t="str">
        <f>"刘屹凡"</f>
        <v>刘屹凡</v>
      </c>
      <c r="C2897" s="2" t="s">
        <v>2653</v>
      </c>
      <c r="D2897" s="2" t="s">
        <v>1128</v>
      </c>
    </row>
    <row r="2898" spans="1:4" ht="24.75" customHeight="1">
      <c r="A2898" s="2">
        <v>2896</v>
      </c>
      <c r="B2898" s="2" t="str">
        <f>"靳亚萌"</f>
        <v>靳亚萌</v>
      </c>
      <c r="C2898" s="2" t="s">
        <v>2654</v>
      </c>
      <c r="D2898" s="2" t="s">
        <v>1128</v>
      </c>
    </row>
    <row r="2899" spans="1:4" ht="24.75" customHeight="1">
      <c r="A2899" s="2">
        <v>2897</v>
      </c>
      <c r="B2899" s="2" t="str">
        <f>"李莉"</f>
        <v>李莉</v>
      </c>
      <c r="C2899" s="2" t="s">
        <v>2655</v>
      </c>
      <c r="D2899" s="2" t="s">
        <v>1128</v>
      </c>
    </row>
    <row r="2900" spans="1:4" ht="24.75" customHeight="1">
      <c r="A2900" s="2">
        <v>2898</v>
      </c>
      <c r="B2900" s="2" t="str">
        <f>"王芳珍"</f>
        <v>王芳珍</v>
      </c>
      <c r="C2900" s="2" t="s">
        <v>2656</v>
      </c>
      <c r="D2900" s="2" t="s">
        <v>1128</v>
      </c>
    </row>
    <row r="2901" spans="1:4" ht="24.75" customHeight="1">
      <c r="A2901" s="2">
        <v>2899</v>
      </c>
      <c r="B2901" s="2" t="str">
        <f>"莫瀚"</f>
        <v>莫瀚</v>
      </c>
      <c r="C2901" s="2" t="s">
        <v>2657</v>
      </c>
      <c r="D2901" s="2" t="s">
        <v>1128</v>
      </c>
    </row>
    <row r="2902" spans="1:4" ht="24.75" customHeight="1">
      <c r="A2902" s="2">
        <v>2900</v>
      </c>
      <c r="B2902" s="2" t="str">
        <f>"王芹"</f>
        <v>王芹</v>
      </c>
      <c r="C2902" s="2" t="s">
        <v>2658</v>
      </c>
      <c r="D2902" s="2" t="s">
        <v>1128</v>
      </c>
    </row>
    <row r="2903" spans="1:4" ht="24.75" customHeight="1">
      <c r="A2903" s="2">
        <v>2901</v>
      </c>
      <c r="B2903" s="2" t="str">
        <f>"叶春燕"</f>
        <v>叶春燕</v>
      </c>
      <c r="C2903" s="2" t="s">
        <v>1913</v>
      </c>
      <c r="D2903" s="2" t="s">
        <v>1128</v>
      </c>
    </row>
    <row r="2904" spans="1:4" ht="24.75" customHeight="1">
      <c r="A2904" s="2">
        <v>2902</v>
      </c>
      <c r="B2904" s="2" t="str">
        <f>"何健"</f>
        <v>何健</v>
      </c>
      <c r="C2904" s="2" t="s">
        <v>2659</v>
      </c>
      <c r="D2904" s="2" t="s">
        <v>1128</v>
      </c>
    </row>
    <row r="2905" spans="1:4" ht="24.75" customHeight="1">
      <c r="A2905" s="2">
        <v>2903</v>
      </c>
      <c r="B2905" s="2" t="str">
        <f>"汤城"</f>
        <v>汤城</v>
      </c>
      <c r="C2905" s="2" t="s">
        <v>1533</v>
      </c>
      <c r="D2905" s="2" t="s">
        <v>1128</v>
      </c>
    </row>
    <row r="2906" spans="1:4" ht="24.75" customHeight="1">
      <c r="A2906" s="2">
        <v>2904</v>
      </c>
      <c r="B2906" s="2" t="str">
        <f>"曾小云"</f>
        <v>曾小云</v>
      </c>
      <c r="C2906" s="2" t="s">
        <v>2660</v>
      </c>
      <c r="D2906" s="2" t="s">
        <v>1128</v>
      </c>
    </row>
    <row r="2907" spans="1:4" ht="24.75" customHeight="1">
      <c r="A2907" s="2">
        <v>2905</v>
      </c>
      <c r="B2907" s="2" t="str">
        <f>"仇泽宇"</f>
        <v>仇泽宇</v>
      </c>
      <c r="C2907" s="2" t="s">
        <v>2661</v>
      </c>
      <c r="D2907" s="2" t="s">
        <v>1128</v>
      </c>
    </row>
    <row r="2908" spans="1:4" ht="24.75" customHeight="1">
      <c r="A2908" s="2">
        <v>2906</v>
      </c>
      <c r="B2908" s="2" t="str">
        <f>"唐玉苗"</f>
        <v>唐玉苗</v>
      </c>
      <c r="C2908" s="2" t="s">
        <v>2662</v>
      </c>
      <c r="D2908" s="2" t="s">
        <v>1128</v>
      </c>
    </row>
    <row r="2909" spans="1:4" ht="24.75" customHeight="1">
      <c r="A2909" s="2">
        <v>2907</v>
      </c>
      <c r="B2909" s="2" t="str">
        <f>"吴貂倩"</f>
        <v>吴貂倩</v>
      </c>
      <c r="C2909" s="2" t="s">
        <v>2663</v>
      </c>
      <c r="D2909" s="2" t="s">
        <v>1128</v>
      </c>
    </row>
    <row r="2910" spans="1:4" ht="24.75" customHeight="1">
      <c r="A2910" s="2">
        <v>2908</v>
      </c>
      <c r="B2910" s="2" t="str">
        <f>"黄雄明"</f>
        <v>黄雄明</v>
      </c>
      <c r="C2910" s="2" t="s">
        <v>2664</v>
      </c>
      <c r="D2910" s="2" t="s">
        <v>1128</v>
      </c>
    </row>
    <row r="2911" spans="1:4" ht="24.75" customHeight="1">
      <c r="A2911" s="2">
        <v>2909</v>
      </c>
      <c r="B2911" s="2" t="str">
        <f>"符春美"</f>
        <v>符春美</v>
      </c>
      <c r="C2911" s="2" t="s">
        <v>2665</v>
      </c>
      <c r="D2911" s="2" t="s">
        <v>1128</v>
      </c>
    </row>
    <row r="2912" spans="1:4" ht="24.75" customHeight="1">
      <c r="A2912" s="2">
        <v>2910</v>
      </c>
      <c r="B2912" s="2" t="str">
        <f>"翁仕"</f>
        <v>翁仕</v>
      </c>
      <c r="C2912" s="2" t="s">
        <v>2666</v>
      </c>
      <c r="D2912" s="2" t="s">
        <v>1128</v>
      </c>
    </row>
    <row r="2913" spans="1:4" ht="24.75" customHeight="1">
      <c r="A2913" s="2">
        <v>2911</v>
      </c>
      <c r="B2913" s="2" t="str">
        <f>"文坤婧"</f>
        <v>文坤婧</v>
      </c>
      <c r="C2913" s="2" t="s">
        <v>253</v>
      </c>
      <c r="D2913" s="2" t="s">
        <v>1128</v>
      </c>
    </row>
    <row r="2914" spans="1:4" ht="24.75" customHeight="1">
      <c r="A2914" s="2">
        <v>2912</v>
      </c>
      <c r="B2914" s="2" t="str">
        <f>"吉常奋"</f>
        <v>吉常奋</v>
      </c>
      <c r="C2914" s="2" t="s">
        <v>2667</v>
      </c>
      <c r="D2914" s="2" t="s">
        <v>1128</v>
      </c>
    </row>
    <row r="2915" spans="1:4" ht="24.75" customHeight="1">
      <c r="A2915" s="2">
        <v>2913</v>
      </c>
      <c r="B2915" s="2" t="str">
        <f>"张敏"</f>
        <v>张敏</v>
      </c>
      <c r="C2915" s="2" t="s">
        <v>2668</v>
      </c>
      <c r="D2915" s="2" t="s">
        <v>1128</v>
      </c>
    </row>
    <row r="2916" spans="1:4" ht="24.75" customHeight="1">
      <c r="A2916" s="2">
        <v>2914</v>
      </c>
      <c r="B2916" s="2" t="str">
        <f>"曹英建"</f>
        <v>曹英建</v>
      </c>
      <c r="C2916" s="2" t="s">
        <v>2669</v>
      </c>
      <c r="D2916" s="2" t="s">
        <v>1128</v>
      </c>
    </row>
    <row r="2917" spans="1:4" ht="24.75" customHeight="1">
      <c r="A2917" s="2">
        <v>2915</v>
      </c>
      <c r="B2917" s="2" t="str">
        <f>"吴坤鹏"</f>
        <v>吴坤鹏</v>
      </c>
      <c r="C2917" s="2" t="s">
        <v>2670</v>
      </c>
      <c r="D2917" s="2" t="s">
        <v>1128</v>
      </c>
    </row>
    <row r="2918" spans="1:4" ht="24.75" customHeight="1">
      <c r="A2918" s="2">
        <v>2916</v>
      </c>
      <c r="B2918" s="2" t="str">
        <f>"符德娴"</f>
        <v>符德娴</v>
      </c>
      <c r="C2918" s="2" t="s">
        <v>1875</v>
      </c>
      <c r="D2918" s="2" t="s">
        <v>1128</v>
      </c>
    </row>
    <row r="2919" spans="1:4" ht="24.75" customHeight="1">
      <c r="A2919" s="2">
        <v>2917</v>
      </c>
      <c r="B2919" s="2" t="str">
        <f>"文菲菲"</f>
        <v>文菲菲</v>
      </c>
      <c r="C2919" s="2" t="s">
        <v>2671</v>
      </c>
      <c r="D2919" s="2" t="s">
        <v>1128</v>
      </c>
    </row>
    <row r="2920" spans="1:4" ht="24.75" customHeight="1">
      <c r="A2920" s="2">
        <v>2918</v>
      </c>
      <c r="B2920" s="2" t="str">
        <f>"廖昌晖"</f>
        <v>廖昌晖</v>
      </c>
      <c r="C2920" s="2" t="s">
        <v>2672</v>
      </c>
      <c r="D2920" s="2" t="s">
        <v>1128</v>
      </c>
    </row>
    <row r="2921" spans="1:4" ht="24.75" customHeight="1">
      <c r="A2921" s="2">
        <v>2919</v>
      </c>
      <c r="B2921" s="2" t="str">
        <f>"戴耿笛"</f>
        <v>戴耿笛</v>
      </c>
      <c r="C2921" s="2" t="s">
        <v>2673</v>
      </c>
      <c r="D2921" s="2" t="s">
        <v>1128</v>
      </c>
    </row>
    <row r="2922" spans="1:4" ht="24.75" customHeight="1">
      <c r="A2922" s="2">
        <v>2920</v>
      </c>
      <c r="B2922" s="2" t="str">
        <f>"吴艳"</f>
        <v>吴艳</v>
      </c>
      <c r="C2922" s="2" t="s">
        <v>1774</v>
      </c>
      <c r="D2922" s="2" t="s">
        <v>1128</v>
      </c>
    </row>
    <row r="2923" spans="1:4" ht="24.75" customHeight="1">
      <c r="A2923" s="2">
        <v>2921</v>
      </c>
      <c r="B2923" s="2" t="str">
        <f>"何佳美"</f>
        <v>何佳美</v>
      </c>
      <c r="C2923" s="2" t="s">
        <v>2674</v>
      </c>
      <c r="D2923" s="2" t="s">
        <v>1128</v>
      </c>
    </row>
    <row r="2924" spans="1:4" ht="24.75" customHeight="1">
      <c r="A2924" s="2">
        <v>2922</v>
      </c>
      <c r="B2924" s="2" t="str">
        <f>"黄紫琳"</f>
        <v>黄紫琳</v>
      </c>
      <c r="C2924" s="2" t="s">
        <v>2675</v>
      </c>
      <c r="D2924" s="2" t="s">
        <v>1128</v>
      </c>
    </row>
    <row r="2925" spans="1:4" ht="24.75" customHeight="1">
      <c r="A2925" s="2">
        <v>2923</v>
      </c>
      <c r="B2925" s="2" t="str">
        <f>"吴惠君"</f>
        <v>吴惠君</v>
      </c>
      <c r="C2925" s="2" t="s">
        <v>2676</v>
      </c>
      <c r="D2925" s="2" t="s">
        <v>1128</v>
      </c>
    </row>
    <row r="2926" spans="1:4" ht="24.75" customHeight="1">
      <c r="A2926" s="2">
        <v>2924</v>
      </c>
      <c r="B2926" s="2" t="str">
        <f>"曾庆莲"</f>
        <v>曾庆莲</v>
      </c>
      <c r="C2926" s="2" t="s">
        <v>2677</v>
      </c>
      <c r="D2926" s="2" t="s">
        <v>1128</v>
      </c>
    </row>
    <row r="2927" spans="1:4" ht="24.75" customHeight="1">
      <c r="A2927" s="2">
        <v>2925</v>
      </c>
      <c r="B2927" s="2" t="str">
        <f>"王晶"</f>
        <v>王晶</v>
      </c>
      <c r="C2927" s="2" t="s">
        <v>2678</v>
      </c>
      <c r="D2927" s="2" t="s">
        <v>1128</v>
      </c>
    </row>
    <row r="2928" spans="1:4" ht="24.75" customHeight="1">
      <c r="A2928" s="2">
        <v>2926</v>
      </c>
      <c r="B2928" s="2" t="str">
        <f>"姚方韵"</f>
        <v>姚方韵</v>
      </c>
      <c r="C2928" s="2" t="s">
        <v>2404</v>
      </c>
      <c r="D2928" s="2" t="s">
        <v>1128</v>
      </c>
    </row>
    <row r="2929" spans="1:4" ht="24.75" customHeight="1">
      <c r="A2929" s="2">
        <v>2927</v>
      </c>
      <c r="B2929" s="2" t="str">
        <f>"钟伶妹"</f>
        <v>钟伶妹</v>
      </c>
      <c r="C2929" s="2" t="s">
        <v>2679</v>
      </c>
      <c r="D2929" s="2" t="s">
        <v>1128</v>
      </c>
    </row>
    <row r="2930" spans="1:4" ht="24.75" customHeight="1">
      <c r="A2930" s="2">
        <v>2928</v>
      </c>
      <c r="B2930" s="2" t="str">
        <f>"罗涛"</f>
        <v>罗涛</v>
      </c>
      <c r="C2930" s="2" t="s">
        <v>2680</v>
      </c>
      <c r="D2930" s="2" t="s">
        <v>1128</v>
      </c>
    </row>
    <row r="2931" spans="1:4" ht="24.75" customHeight="1">
      <c r="A2931" s="2">
        <v>2929</v>
      </c>
      <c r="B2931" s="2" t="str">
        <f>"李东生"</f>
        <v>李东生</v>
      </c>
      <c r="C2931" s="2" t="s">
        <v>2681</v>
      </c>
      <c r="D2931" s="2" t="s">
        <v>1128</v>
      </c>
    </row>
    <row r="2932" spans="1:4" ht="24.75" customHeight="1">
      <c r="A2932" s="2">
        <v>2930</v>
      </c>
      <c r="B2932" s="2" t="str">
        <f>"洪杨婵"</f>
        <v>洪杨婵</v>
      </c>
      <c r="C2932" s="2" t="s">
        <v>2682</v>
      </c>
      <c r="D2932" s="2" t="s">
        <v>1128</v>
      </c>
    </row>
    <row r="2933" spans="1:4" ht="24.75" customHeight="1">
      <c r="A2933" s="2">
        <v>2931</v>
      </c>
      <c r="B2933" s="2" t="str">
        <f>"李占雄"</f>
        <v>李占雄</v>
      </c>
      <c r="C2933" s="2" t="s">
        <v>2683</v>
      </c>
      <c r="D2933" s="2" t="s">
        <v>1128</v>
      </c>
    </row>
    <row r="2934" spans="1:4" ht="24.75" customHeight="1">
      <c r="A2934" s="2">
        <v>2932</v>
      </c>
      <c r="B2934" s="2" t="str">
        <f>"邓荣"</f>
        <v>邓荣</v>
      </c>
      <c r="C2934" s="2" t="s">
        <v>2684</v>
      </c>
      <c r="D2934" s="2" t="s">
        <v>1128</v>
      </c>
    </row>
    <row r="2935" spans="1:4" ht="24.75" customHeight="1">
      <c r="A2935" s="2">
        <v>2933</v>
      </c>
      <c r="B2935" s="2" t="str">
        <f>"林莲"</f>
        <v>林莲</v>
      </c>
      <c r="C2935" s="2" t="s">
        <v>2685</v>
      </c>
      <c r="D2935" s="2" t="s">
        <v>1128</v>
      </c>
    </row>
    <row r="2936" spans="1:4" ht="24.75" customHeight="1">
      <c r="A2936" s="2">
        <v>2934</v>
      </c>
      <c r="B2936" s="2" t="str">
        <f>"谢著荣"</f>
        <v>谢著荣</v>
      </c>
      <c r="C2936" s="2" t="s">
        <v>2686</v>
      </c>
      <c r="D2936" s="2" t="s">
        <v>1128</v>
      </c>
    </row>
    <row r="2937" spans="1:4" ht="24.75" customHeight="1">
      <c r="A2937" s="2">
        <v>2935</v>
      </c>
      <c r="B2937" s="2" t="str">
        <f>"邓棉花"</f>
        <v>邓棉花</v>
      </c>
      <c r="C2937" s="2" t="s">
        <v>2687</v>
      </c>
      <c r="D2937" s="2" t="s">
        <v>1128</v>
      </c>
    </row>
    <row r="2938" spans="1:4" ht="24.75" customHeight="1">
      <c r="A2938" s="2">
        <v>2936</v>
      </c>
      <c r="B2938" s="2" t="str">
        <f>"李善森"</f>
        <v>李善森</v>
      </c>
      <c r="C2938" s="2" t="s">
        <v>2688</v>
      </c>
      <c r="D2938" s="2" t="s">
        <v>1128</v>
      </c>
    </row>
    <row r="2939" spans="1:4" ht="24.75" customHeight="1">
      <c r="A2939" s="2">
        <v>2937</v>
      </c>
      <c r="B2939" s="2" t="str">
        <f>"苏杏军"</f>
        <v>苏杏军</v>
      </c>
      <c r="C2939" s="2" t="s">
        <v>2689</v>
      </c>
      <c r="D2939" s="2" t="s">
        <v>1128</v>
      </c>
    </row>
    <row r="2940" spans="1:4" ht="24.75" customHeight="1">
      <c r="A2940" s="2">
        <v>2938</v>
      </c>
      <c r="B2940" s="2" t="str">
        <f>"邢嫣"</f>
        <v>邢嫣</v>
      </c>
      <c r="C2940" s="2" t="s">
        <v>2147</v>
      </c>
      <c r="D2940" s="2" t="s">
        <v>1128</v>
      </c>
    </row>
    <row r="2941" spans="1:4" ht="24.75" customHeight="1">
      <c r="A2941" s="2">
        <v>2939</v>
      </c>
      <c r="B2941" s="2" t="str">
        <f>"吴钟彬"</f>
        <v>吴钟彬</v>
      </c>
      <c r="C2941" s="2" t="s">
        <v>2690</v>
      </c>
      <c r="D2941" s="2" t="s">
        <v>1128</v>
      </c>
    </row>
    <row r="2942" spans="1:4" ht="24.75" customHeight="1">
      <c r="A2942" s="2">
        <v>2940</v>
      </c>
      <c r="B2942" s="2" t="str">
        <f>"籍蕊"</f>
        <v>籍蕊</v>
      </c>
      <c r="C2942" s="2" t="s">
        <v>2691</v>
      </c>
      <c r="D2942" s="2" t="s">
        <v>1128</v>
      </c>
    </row>
    <row r="2943" spans="1:4" ht="24.75" customHeight="1">
      <c r="A2943" s="2">
        <v>2941</v>
      </c>
      <c r="B2943" s="2" t="str">
        <f>"胡超"</f>
        <v>胡超</v>
      </c>
      <c r="C2943" s="2" t="s">
        <v>2692</v>
      </c>
      <c r="D2943" s="2" t="s">
        <v>1128</v>
      </c>
    </row>
    <row r="2944" spans="1:4" ht="24.75" customHeight="1">
      <c r="A2944" s="2">
        <v>2942</v>
      </c>
      <c r="B2944" s="2" t="str">
        <f>"王益国"</f>
        <v>王益国</v>
      </c>
      <c r="C2944" s="2" t="s">
        <v>2693</v>
      </c>
      <c r="D2944" s="2" t="s">
        <v>1128</v>
      </c>
    </row>
    <row r="2945" spans="1:4" ht="24.75" customHeight="1">
      <c r="A2945" s="2">
        <v>2943</v>
      </c>
      <c r="B2945" s="2" t="str">
        <f>"叶肋纳"</f>
        <v>叶肋纳</v>
      </c>
      <c r="C2945" s="2" t="s">
        <v>2694</v>
      </c>
      <c r="D2945" s="2" t="s">
        <v>1128</v>
      </c>
    </row>
    <row r="2946" spans="1:4" ht="24.75" customHeight="1">
      <c r="A2946" s="2">
        <v>2944</v>
      </c>
      <c r="B2946" s="2" t="str">
        <f>"吴应煜"</f>
        <v>吴应煜</v>
      </c>
      <c r="C2946" s="2" t="s">
        <v>2695</v>
      </c>
      <c r="D2946" s="2" t="s">
        <v>1128</v>
      </c>
    </row>
    <row r="2947" spans="1:4" ht="24.75" customHeight="1">
      <c r="A2947" s="2">
        <v>2945</v>
      </c>
      <c r="B2947" s="2" t="str">
        <f>"王锡慧"</f>
        <v>王锡慧</v>
      </c>
      <c r="C2947" s="2" t="s">
        <v>2696</v>
      </c>
      <c r="D2947" s="2" t="s">
        <v>1128</v>
      </c>
    </row>
    <row r="2948" spans="1:4" ht="24.75" customHeight="1">
      <c r="A2948" s="2">
        <v>2946</v>
      </c>
      <c r="B2948" s="2" t="str">
        <f>"张博伦"</f>
        <v>张博伦</v>
      </c>
      <c r="C2948" s="2" t="s">
        <v>2697</v>
      </c>
      <c r="D2948" s="2" t="s">
        <v>1128</v>
      </c>
    </row>
    <row r="2949" spans="1:4" ht="24.75" customHeight="1">
      <c r="A2949" s="2">
        <v>2947</v>
      </c>
      <c r="B2949" s="2" t="str">
        <f>"羊姣容"</f>
        <v>羊姣容</v>
      </c>
      <c r="C2949" s="2" t="s">
        <v>542</v>
      </c>
      <c r="D2949" s="2" t="s">
        <v>1128</v>
      </c>
    </row>
    <row r="2950" spans="1:4" ht="24.75" customHeight="1">
      <c r="A2950" s="2">
        <v>2948</v>
      </c>
      <c r="B2950" s="2" t="str">
        <f>"王康成"</f>
        <v>王康成</v>
      </c>
      <c r="C2950" s="2" t="s">
        <v>2698</v>
      </c>
      <c r="D2950" s="2" t="s">
        <v>1128</v>
      </c>
    </row>
    <row r="2951" spans="1:4" ht="24.75" customHeight="1">
      <c r="A2951" s="2">
        <v>2949</v>
      </c>
      <c r="B2951" s="2" t="str">
        <f>"宋金桥"</f>
        <v>宋金桥</v>
      </c>
      <c r="C2951" s="2" t="s">
        <v>2699</v>
      </c>
      <c r="D2951" s="2" t="s">
        <v>1128</v>
      </c>
    </row>
    <row r="2952" spans="1:4" ht="24.75" customHeight="1">
      <c r="A2952" s="2">
        <v>2950</v>
      </c>
      <c r="B2952" s="2" t="str">
        <f>"李梦君"</f>
        <v>李梦君</v>
      </c>
      <c r="C2952" s="2" t="s">
        <v>2035</v>
      </c>
      <c r="D2952" s="2" t="s">
        <v>1128</v>
      </c>
    </row>
    <row r="2953" spans="1:4" ht="24.75" customHeight="1">
      <c r="A2953" s="2">
        <v>2951</v>
      </c>
      <c r="B2953" s="2" t="str">
        <f>"钟倩"</f>
        <v>钟倩</v>
      </c>
      <c r="C2953" s="2" t="s">
        <v>2700</v>
      </c>
      <c r="D2953" s="2" t="s">
        <v>1128</v>
      </c>
    </row>
    <row r="2954" spans="1:4" ht="24.75" customHeight="1">
      <c r="A2954" s="2">
        <v>2952</v>
      </c>
      <c r="B2954" s="2" t="str">
        <f>"陈圣清"</f>
        <v>陈圣清</v>
      </c>
      <c r="C2954" s="2" t="s">
        <v>2701</v>
      </c>
      <c r="D2954" s="2" t="s">
        <v>1128</v>
      </c>
    </row>
    <row r="2955" spans="1:4" ht="24.75" customHeight="1">
      <c r="A2955" s="2">
        <v>2953</v>
      </c>
      <c r="B2955" s="2" t="str">
        <f>"张瑞传"</f>
        <v>张瑞传</v>
      </c>
      <c r="C2955" s="2" t="s">
        <v>453</v>
      </c>
      <c r="D2955" s="2" t="s">
        <v>1128</v>
      </c>
    </row>
    <row r="2956" spans="1:4" ht="24.75" customHeight="1">
      <c r="A2956" s="2">
        <v>2954</v>
      </c>
      <c r="B2956" s="2" t="str">
        <f>"郑范智"</f>
        <v>郑范智</v>
      </c>
      <c r="C2956" s="2" t="s">
        <v>2702</v>
      </c>
      <c r="D2956" s="2" t="s">
        <v>1128</v>
      </c>
    </row>
    <row r="2957" spans="1:4" ht="24.75" customHeight="1">
      <c r="A2957" s="2">
        <v>2955</v>
      </c>
      <c r="B2957" s="2" t="str">
        <f>"曾星桦"</f>
        <v>曾星桦</v>
      </c>
      <c r="C2957" s="2" t="s">
        <v>2703</v>
      </c>
      <c r="D2957" s="2" t="s">
        <v>1128</v>
      </c>
    </row>
    <row r="2958" spans="1:4" ht="24.75" customHeight="1">
      <c r="A2958" s="2">
        <v>2956</v>
      </c>
      <c r="B2958" s="2" t="str">
        <f>"王树叶"</f>
        <v>王树叶</v>
      </c>
      <c r="C2958" s="2" t="s">
        <v>2704</v>
      </c>
      <c r="D2958" s="2" t="s">
        <v>1128</v>
      </c>
    </row>
    <row r="2959" spans="1:4" ht="24.75" customHeight="1">
      <c r="A2959" s="2">
        <v>2957</v>
      </c>
      <c r="B2959" s="2" t="str">
        <f>"吴愉"</f>
        <v>吴愉</v>
      </c>
      <c r="C2959" s="2" t="s">
        <v>1776</v>
      </c>
      <c r="D2959" s="2" t="s">
        <v>1128</v>
      </c>
    </row>
    <row r="2960" spans="1:4" ht="24.75" customHeight="1">
      <c r="A2960" s="2">
        <v>2958</v>
      </c>
      <c r="B2960" s="2" t="str">
        <f>"耿聪慧"</f>
        <v>耿聪慧</v>
      </c>
      <c r="C2960" s="2" t="s">
        <v>2705</v>
      </c>
      <c r="D2960" s="2" t="s">
        <v>1128</v>
      </c>
    </row>
    <row r="2961" spans="1:4" ht="24.75" customHeight="1">
      <c r="A2961" s="2">
        <v>2959</v>
      </c>
      <c r="B2961" s="2" t="str">
        <f>"蒙兰颖"</f>
        <v>蒙兰颖</v>
      </c>
      <c r="C2961" s="2" t="s">
        <v>2706</v>
      </c>
      <c r="D2961" s="2" t="s">
        <v>1128</v>
      </c>
    </row>
    <row r="2962" spans="1:4" ht="24.75" customHeight="1">
      <c r="A2962" s="2">
        <v>2960</v>
      </c>
      <c r="B2962" s="2" t="str">
        <f>"张小轩"</f>
        <v>张小轩</v>
      </c>
      <c r="C2962" s="2" t="s">
        <v>2707</v>
      </c>
      <c r="D2962" s="2" t="s">
        <v>1128</v>
      </c>
    </row>
    <row r="2963" spans="1:4" ht="24.75" customHeight="1">
      <c r="A2963" s="2">
        <v>2961</v>
      </c>
      <c r="B2963" s="2" t="str">
        <f>"符芸芸"</f>
        <v>符芸芸</v>
      </c>
      <c r="C2963" s="2" t="s">
        <v>2708</v>
      </c>
      <c r="D2963" s="2" t="s">
        <v>1128</v>
      </c>
    </row>
    <row r="2964" spans="1:4" ht="24.75" customHeight="1">
      <c r="A2964" s="2">
        <v>2962</v>
      </c>
      <c r="B2964" s="2" t="str">
        <f>"梁冬敏"</f>
        <v>梁冬敏</v>
      </c>
      <c r="C2964" s="2" t="s">
        <v>2709</v>
      </c>
      <c r="D2964" s="2" t="s">
        <v>1128</v>
      </c>
    </row>
    <row r="2965" spans="1:4" ht="24.75" customHeight="1">
      <c r="A2965" s="2">
        <v>2963</v>
      </c>
      <c r="B2965" s="2" t="str">
        <f>"王沁妤"</f>
        <v>王沁妤</v>
      </c>
      <c r="C2965" s="2" t="s">
        <v>816</v>
      </c>
      <c r="D2965" s="2" t="s">
        <v>1128</v>
      </c>
    </row>
    <row r="2966" spans="1:4" ht="24.75" customHeight="1">
      <c r="A2966" s="2">
        <v>2964</v>
      </c>
      <c r="B2966" s="2" t="str">
        <f>"吴佳欣"</f>
        <v>吴佳欣</v>
      </c>
      <c r="C2966" s="2" t="s">
        <v>2710</v>
      </c>
      <c r="D2966" s="2" t="s">
        <v>1128</v>
      </c>
    </row>
    <row r="2967" spans="1:4" ht="24.75" customHeight="1">
      <c r="A2967" s="2">
        <v>2965</v>
      </c>
      <c r="B2967" s="2" t="str">
        <f>"王舰德"</f>
        <v>王舰德</v>
      </c>
      <c r="C2967" s="2" t="s">
        <v>2711</v>
      </c>
      <c r="D2967" s="2" t="s">
        <v>1128</v>
      </c>
    </row>
    <row r="2968" spans="1:4" ht="24.75" customHeight="1">
      <c r="A2968" s="2">
        <v>2966</v>
      </c>
      <c r="B2968" s="2" t="str">
        <f>"王群"</f>
        <v>王群</v>
      </c>
      <c r="C2968" s="2" t="s">
        <v>2712</v>
      </c>
      <c r="D2968" s="2" t="s">
        <v>1128</v>
      </c>
    </row>
    <row r="2969" spans="1:4" ht="24.75" customHeight="1">
      <c r="A2969" s="2">
        <v>2967</v>
      </c>
      <c r="B2969" s="2" t="str">
        <f>"谢桐"</f>
        <v>谢桐</v>
      </c>
      <c r="C2969" s="2" t="s">
        <v>2713</v>
      </c>
      <c r="D2969" s="2" t="s">
        <v>1128</v>
      </c>
    </row>
    <row r="2970" spans="1:4" ht="24.75" customHeight="1">
      <c r="A2970" s="2">
        <v>2968</v>
      </c>
      <c r="B2970" s="2" t="str">
        <f>"王海杰"</f>
        <v>王海杰</v>
      </c>
      <c r="C2970" s="2" t="s">
        <v>1116</v>
      </c>
      <c r="D2970" s="2" t="s">
        <v>1128</v>
      </c>
    </row>
    <row r="2971" spans="1:4" ht="24.75" customHeight="1">
      <c r="A2971" s="2">
        <v>2969</v>
      </c>
      <c r="B2971" s="2" t="str">
        <f>"梁绍超"</f>
        <v>梁绍超</v>
      </c>
      <c r="C2971" s="2" t="s">
        <v>2714</v>
      </c>
      <c r="D2971" s="2" t="s">
        <v>1128</v>
      </c>
    </row>
    <row r="2972" spans="1:4" ht="24.75" customHeight="1">
      <c r="A2972" s="2">
        <v>2970</v>
      </c>
      <c r="B2972" s="2" t="str">
        <f>"和士杰"</f>
        <v>和士杰</v>
      </c>
      <c r="C2972" s="2" t="s">
        <v>2715</v>
      </c>
      <c r="D2972" s="2" t="s">
        <v>1128</v>
      </c>
    </row>
    <row r="2973" spans="1:4" ht="24.75" customHeight="1">
      <c r="A2973" s="2">
        <v>2971</v>
      </c>
      <c r="B2973" s="2" t="str">
        <f>"陈琳"</f>
        <v>陈琳</v>
      </c>
      <c r="C2973" s="2" t="s">
        <v>2716</v>
      </c>
      <c r="D2973" s="2" t="s">
        <v>1128</v>
      </c>
    </row>
    <row r="2974" spans="1:4" ht="24.75" customHeight="1">
      <c r="A2974" s="2">
        <v>2972</v>
      </c>
      <c r="B2974" s="2" t="str">
        <f>"符艺琳"</f>
        <v>符艺琳</v>
      </c>
      <c r="C2974" s="2" t="s">
        <v>1874</v>
      </c>
      <c r="D2974" s="2" t="s">
        <v>1128</v>
      </c>
    </row>
    <row r="2975" spans="1:4" ht="24.75" customHeight="1">
      <c r="A2975" s="2">
        <v>2973</v>
      </c>
      <c r="B2975" s="2" t="str">
        <f>"李梦怡"</f>
        <v>李梦怡</v>
      </c>
      <c r="C2975" s="2" t="s">
        <v>2244</v>
      </c>
      <c r="D2975" s="2" t="s">
        <v>1128</v>
      </c>
    </row>
    <row r="2976" spans="1:4" ht="24.75" customHeight="1">
      <c r="A2976" s="2">
        <v>2974</v>
      </c>
      <c r="B2976" s="2" t="str">
        <f>"李燕璇"</f>
        <v>李燕璇</v>
      </c>
      <c r="C2976" s="2" t="s">
        <v>2717</v>
      </c>
      <c r="D2976" s="2" t="s">
        <v>1128</v>
      </c>
    </row>
    <row r="2977" spans="1:4" ht="24.75" customHeight="1">
      <c r="A2977" s="2">
        <v>2975</v>
      </c>
      <c r="B2977" s="2" t="str">
        <f>"赵瑞丰"</f>
        <v>赵瑞丰</v>
      </c>
      <c r="C2977" s="2" t="s">
        <v>2718</v>
      </c>
      <c r="D2977" s="2" t="s">
        <v>1128</v>
      </c>
    </row>
    <row r="2978" spans="1:4" ht="24.75" customHeight="1">
      <c r="A2978" s="2">
        <v>2976</v>
      </c>
      <c r="B2978" s="2" t="str">
        <f>"林佳伟"</f>
        <v>林佳伟</v>
      </c>
      <c r="C2978" s="2" t="s">
        <v>2719</v>
      </c>
      <c r="D2978" s="2" t="s">
        <v>1128</v>
      </c>
    </row>
    <row r="2979" spans="1:4" ht="24.75" customHeight="1">
      <c r="A2979" s="2">
        <v>2977</v>
      </c>
      <c r="B2979" s="2" t="str">
        <f>"卡米拉·哈斯木"</f>
        <v>卡米拉·哈斯木</v>
      </c>
      <c r="C2979" s="2" t="s">
        <v>2720</v>
      </c>
      <c r="D2979" s="2" t="s">
        <v>1128</v>
      </c>
    </row>
    <row r="2980" spans="1:4" ht="24.75" customHeight="1">
      <c r="A2980" s="2">
        <v>2978</v>
      </c>
      <c r="B2980" s="2" t="str">
        <f>"王丽婷"</f>
        <v>王丽婷</v>
      </c>
      <c r="C2980" s="2" t="s">
        <v>2721</v>
      </c>
      <c r="D2980" s="2" t="s">
        <v>1128</v>
      </c>
    </row>
    <row r="2981" spans="1:4" ht="24.75" customHeight="1">
      <c r="A2981" s="2">
        <v>2979</v>
      </c>
      <c r="B2981" s="2" t="str">
        <f>"刘媛媛"</f>
        <v>刘媛媛</v>
      </c>
      <c r="C2981" s="2" t="s">
        <v>2722</v>
      </c>
      <c r="D2981" s="2" t="s">
        <v>1128</v>
      </c>
    </row>
    <row r="2982" spans="1:4" ht="24.75" customHeight="1">
      <c r="A2982" s="2">
        <v>2980</v>
      </c>
      <c r="B2982" s="2" t="str">
        <f>"王业浈"</f>
        <v>王业浈</v>
      </c>
      <c r="C2982" s="2" t="s">
        <v>2723</v>
      </c>
      <c r="D2982" s="2" t="s">
        <v>1128</v>
      </c>
    </row>
    <row r="2983" spans="1:4" ht="24.75" customHeight="1">
      <c r="A2983" s="2">
        <v>2981</v>
      </c>
      <c r="B2983" s="2" t="str">
        <f>"黄士旭"</f>
        <v>黄士旭</v>
      </c>
      <c r="C2983" s="2" t="s">
        <v>2724</v>
      </c>
      <c r="D2983" s="2" t="s">
        <v>1128</v>
      </c>
    </row>
    <row r="2984" spans="1:4" ht="24.75" customHeight="1">
      <c r="A2984" s="2">
        <v>2982</v>
      </c>
      <c r="B2984" s="2" t="str">
        <f>"方子菁"</f>
        <v>方子菁</v>
      </c>
      <c r="C2984" s="2" t="s">
        <v>2725</v>
      </c>
      <c r="D2984" s="2" t="s">
        <v>1128</v>
      </c>
    </row>
    <row r="2985" spans="1:4" ht="24.75" customHeight="1">
      <c r="A2985" s="2">
        <v>2983</v>
      </c>
      <c r="B2985" s="2" t="str">
        <f>"包思华"</f>
        <v>包思华</v>
      </c>
      <c r="C2985" s="2" t="s">
        <v>1089</v>
      </c>
      <c r="D2985" s="2" t="s">
        <v>1128</v>
      </c>
    </row>
    <row r="2986" spans="1:4" ht="24.75" customHeight="1">
      <c r="A2986" s="2">
        <v>2984</v>
      </c>
      <c r="B2986" s="2" t="str">
        <f>"朱佳媛"</f>
        <v>朱佳媛</v>
      </c>
      <c r="C2986" s="2" t="s">
        <v>2726</v>
      </c>
      <c r="D2986" s="2" t="s">
        <v>1128</v>
      </c>
    </row>
    <row r="2987" spans="1:4" ht="24.75" customHeight="1">
      <c r="A2987" s="2">
        <v>2985</v>
      </c>
      <c r="B2987" s="2" t="str">
        <f>"吴艳娴"</f>
        <v>吴艳娴</v>
      </c>
      <c r="C2987" s="2" t="s">
        <v>2727</v>
      </c>
      <c r="D2987" s="2" t="s">
        <v>1128</v>
      </c>
    </row>
    <row r="2988" spans="1:4" ht="24.75" customHeight="1">
      <c r="A2988" s="2">
        <v>2986</v>
      </c>
      <c r="B2988" s="2" t="str">
        <f>"陈丽春"</f>
        <v>陈丽春</v>
      </c>
      <c r="C2988" s="2" t="s">
        <v>2728</v>
      </c>
      <c r="D2988" s="2" t="s">
        <v>1128</v>
      </c>
    </row>
    <row r="2989" spans="1:4" ht="24.75" customHeight="1">
      <c r="A2989" s="2">
        <v>2987</v>
      </c>
      <c r="B2989" s="2" t="str">
        <f>"麻丽娜"</f>
        <v>麻丽娜</v>
      </c>
      <c r="C2989" s="2" t="s">
        <v>2729</v>
      </c>
      <c r="D2989" s="2" t="s">
        <v>1128</v>
      </c>
    </row>
    <row r="2990" spans="1:4" ht="24.75" customHeight="1">
      <c r="A2990" s="2">
        <v>2988</v>
      </c>
      <c r="B2990" s="2" t="str">
        <f>"李平波"</f>
        <v>李平波</v>
      </c>
      <c r="C2990" s="2" t="s">
        <v>2730</v>
      </c>
      <c r="D2990" s="2" t="s">
        <v>1128</v>
      </c>
    </row>
    <row r="2991" spans="1:4" ht="24.75" customHeight="1">
      <c r="A2991" s="2">
        <v>2989</v>
      </c>
      <c r="B2991" s="2" t="str">
        <f>"易海卿"</f>
        <v>易海卿</v>
      </c>
      <c r="C2991" s="2" t="s">
        <v>2731</v>
      </c>
      <c r="D2991" s="2" t="s">
        <v>1128</v>
      </c>
    </row>
    <row r="2992" spans="1:4" ht="24.75" customHeight="1">
      <c r="A2992" s="2">
        <v>2990</v>
      </c>
      <c r="B2992" s="2" t="str">
        <f>"陈冬丽"</f>
        <v>陈冬丽</v>
      </c>
      <c r="C2992" s="2" t="s">
        <v>54</v>
      </c>
      <c r="D2992" s="2" t="s">
        <v>1128</v>
      </c>
    </row>
    <row r="2993" spans="1:4" ht="24.75" customHeight="1">
      <c r="A2993" s="2">
        <v>2991</v>
      </c>
      <c r="B2993" s="2" t="str">
        <f>"黄永舒"</f>
        <v>黄永舒</v>
      </c>
      <c r="C2993" s="2" t="s">
        <v>121</v>
      </c>
      <c r="D2993" s="2" t="s">
        <v>1128</v>
      </c>
    </row>
    <row r="2994" spans="1:4" ht="24.75" customHeight="1">
      <c r="A2994" s="2">
        <v>2992</v>
      </c>
      <c r="B2994" s="2" t="str">
        <f>"林凯"</f>
        <v>林凯</v>
      </c>
      <c r="C2994" s="2" t="s">
        <v>2732</v>
      </c>
      <c r="D2994" s="2" t="s">
        <v>1128</v>
      </c>
    </row>
    <row r="2995" spans="1:4" ht="24.75" customHeight="1">
      <c r="A2995" s="2">
        <v>2993</v>
      </c>
      <c r="B2995" s="2" t="str">
        <f>"李香"</f>
        <v>李香</v>
      </c>
      <c r="C2995" s="2" t="s">
        <v>2733</v>
      </c>
      <c r="D2995" s="2" t="s">
        <v>1128</v>
      </c>
    </row>
    <row r="2996" spans="1:4" ht="24.75" customHeight="1">
      <c r="A2996" s="2">
        <v>2994</v>
      </c>
      <c r="B2996" s="2" t="str">
        <f>"张梦婷"</f>
        <v>张梦婷</v>
      </c>
      <c r="C2996" s="2" t="s">
        <v>2734</v>
      </c>
      <c r="D2996" s="2" t="s">
        <v>1128</v>
      </c>
    </row>
    <row r="2997" spans="1:4" ht="24.75" customHeight="1">
      <c r="A2997" s="2">
        <v>2995</v>
      </c>
      <c r="B2997" s="2" t="str">
        <f>"廖春妹"</f>
        <v>廖春妹</v>
      </c>
      <c r="C2997" s="2" t="s">
        <v>2735</v>
      </c>
      <c r="D2997" s="2" t="s">
        <v>1128</v>
      </c>
    </row>
    <row r="2998" spans="1:4" ht="24.75" customHeight="1">
      <c r="A2998" s="2">
        <v>2996</v>
      </c>
      <c r="B2998" s="2" t="str">
        <f>"吴洁明"</f>
        <v>吴洁明</v>
      </c>
      <c r="C2998" s="2" t="s">
        <v>345</v>
      </c>
      <c r="D2998" s="2" t="s">
        <v>1128</v>
      </c>
    </row>
    <row r="2999" spans="1:4" ht="24.75" customHeight="1">
      <c r="A2999" s="2">
        <v>2997</v>
      </c>
      <c r="B2999" s="2" t="str">
        <f>"朱骏"</f>
        <v>朱骏</v>
      </c>
      <c r="C2999" s="2" t="s">
        <v>2736</v>
      </c>
      <c r="D2999" s="2" t="s">
        <v>1128</v>
      </c>
    </row>
    <row r="3000" spans="1:4" ht="24.75" customHeight="1">
      <c r="A3000" s="2">
        <v>2998</v>
      </c>
      <c r="B3000" s="2" t="str">
        <f>"王绍锋"</f>
        <v>王绍锋</v>
      </c>
      <c r="C3000" s="2" t="s">
        <v>2737</v>
      </c>
      <c r="D3000" s="2" t="s">
        <v>1128</v>
      </c>
    </row>
    <row r="3001" spans="1:4" ht="24.75" customHeight="1">
      <c r="A3001" s="2">
        <v>2999</v>
      </c>
      <c r="B3001" s="2" t="str">
        <f>"韦剑弘"</f>
        <v>韦剑弘</v>
      </c>
      <c r="C3001" s="2" t="s">
        <v>468</v>
      </c>
      <c r="D3001" s="2" t="s">
        <v>1128</v>
      </c>
    </row>
    <row r="3002" spans="1:4" ht="24.75" customHeight="1">
      <c r="A3002" s="2">
        <v>3000</v>
      </c>
      <c r="B3002" s="2" t="str">
        <f>"梁其亮"</f>
        <v>梁其亮</v>
      </c>
      <c r="C3002" s="2" t="s">
        <v>2738</v>
      </c>
      <c r="D3002" s="2" t="s">
        <v>1128</v>
      </c>
    </row>
    <row r="3003" spans="1:4" ht="24.75" customHeight="1">
      <c r="A3003" s="2">
        <v>3001</v>
      </c>
      <c r="B3003" s="2" t="str">
        <f>"郑瑞"</f>
        <v>郑瑞</v>
      </c>
      <c r="C3003" s="2" t="s">
        <v>2739</v>
      </c>
      <c r="D3003" s="2" t="s">
        <v>1128</v>
      </c>
    </row>
    <row r="3004" spans="1:4" ht="24.75" customHeight="1">
      <c r="A3004" s="2">
        <v>3002</v>
      </c>
      <c r="B3004" s="2" t="str">
        <f>"陈光彪"</f>
        <v>陈光彪</v>
      </c>
      <c r="C3004" s="2" t="s">
        <v>2740</v>
      </c>
      <c r="D3004" s="2" t="s">
        <v>1128</v>
      </c>
    </row>
    <row r="3005" spans="1:4" ht="24.75" customHeight="1">
      <c r="A3005" s="2">
        <v>3003</v>
      </c>
      <c r="B3005" s="2" t="str">
        <f>"兰丽"</f>
        <v>兰丽</v>
      </c>
      <c r="C3005" s="2" t="s">
        <v>2741</v>
      </c>
      <c r="D3005" s="2" t="s">
        <v>1128</v>
      </c>
    </row>
    <row r="3006" spans="1:4" ht="24.75" customHeight="1">
      <c r="A3006" s="2">
        <v>3004</v>
      </c>
      <c r="B3006" s="2" t="str">
        <f>"赵寒"</f>
        <v>赵寒</v>
      </c>
      <c r="C3006" s="2" t="s">
        <v>2742</v>
      </c>
      <c r="D3006" s="2" t="s">
        <v>1128</v>
      </c>
    </row>
    <row r="3007" spans="1:4" ht="24.75" customHeight="1">
      <c r="A3007" s="2">
        <v>3005</v>
      </c>
      <c r="B3007" s="2" t="str">
        <f>"陈文位"</f>
        <v>陈文位</v>
      </c>
      <c r="C3007" s="2" t="s">
        <v>2743</v>
      </c>
      <c r="D3007" s="2" t="s">
        <v>1128</v>
      </c>
    </row>
    <row r="3008" spans="1:4" ht="24.75" customHeight="1">
      <c r="A3008" s="2">
        <v>3006</v>
      </c>
      <c r="B3008" s="2" t="str">
        <f>"郭天赐"</f>
        <v>郭天赐</v>
      </c>
      <c r="C3008" s="2" t="s">
        <v>2744</v>
      </c>
      <c r="D3008" s="2" t="s">
        <v>1128</v>
      </c>
    </row>
    <row r="3009" spans="1:4" ht="24.75" customHeight="1">
      <c r="A3009" s="2">
        <v>3007</v>
      </c>
      <c r="B3009" s="2" t="str">
        <f>"毛昕林"</f>
        <v>毛昕林</v>
      </c>
      <c r="C3009" s="2" t="s">
        <v>2745</v>
      </c>
      <c r="D3009" s="2" t="s">
        <v>1128</v>
      </c>
    </row>
    <row r="3010" spans="1:4" ht="24.75" customHeight="1">
      <c r="A3010" s="2">
        <v>3008</v>
      </c>
      <c r="B3010" s="2" t="str">
        <f>"邓勇健"</f>
        <v>邓勇健</v>
      </c>
      <c r="C3010" s="2" t="s">
        <v>2746</v>
      </c>
      <c r="D3010" s="2" t="s">
        <v>1128</v>
      </c>
    </row>
    <row r="3011" spans="1:4" ht="24.75" customHeight="1">
      <c r="A3011" s="2">
        <v>3009</v>
      </c>
      <c r="B3011" s="2" t="str">
        <f>"朱文莹"</f>
        <v>朱文莹</v>
      </c>
      <c r="C3011" s="2" t="s">
        <v>2747</v>
      </c>
      <c r="D3011" s="2" t="s">
        <v>1128</v>
      </c>
    </row>
    <row r="3012" spans="1:4" ht="24.75" customHeight="1">
      <c r="A3012" s="2">
        <v>3010</v>
      </c>
      <c r="B3012" s="2" t="str">
        <f>"吴引姑"</f>
        <v>吴引姑</v>
      </c>
      <c r="C3012" s="2" t="s">
        <v>2748</v>
      </c>
      <c r="D3012" s="2" t="s">
        <v>1128</v>
      </c>
    </row>
    <row r="3013" spans="1:4" ht="24.75" customHeight="1">
      <c r="A3013" s="2">
        <v>3011</v>
      </c>
      <c r="B3013" s="2" t="str">
        <f>"李青榕"</f>
        <v>李青榕</v>
      </c>
      <c r="C3013" s="2" t="s">
        <v>2749</v>
      </c>
      <c r="D3013" s="2" t="s">
        <v>1128</v>
      </c>
    </row>
    <row r="3014" spans="1:4" ht="24.75" customHeight="1">
      <c r="A3014" s="2">
        <v>3012</v>
      </c>
      <c r="B3014" s="2" t="str">
        <f>"郭韵聪"</f>
        <v>郭韵聪</v>
      </c>
      <c r="C3014" s="2" t="s">
        <v>2750</v>
      </c>
      <c r="D3014" s="2" t="s">
        <v>1128</v>
      </c>
    </row>
    <row r="3015" spans="1:4" ht="24.75" customHeight="1">
      <c r="A3015" s="2">
        <v>3013</v>
      </c>
      <c r="B3015" s="2" t="str">
        <f>"张晶"</f>
        <v>张晶</v>
      </c>
      <c r="C3015" s="2" t="s">
        <v>2751</v>
      </c>
      <c r="D3015" s="2" t="s">
        <v>1128</v>
      </c>
    </row>
    <row r="3016" spans="1:4" ht="24.75" customHeight="1">
      <c r="A3016" s="2">
        <v>3014</v>
      </c>
      <c r="B3016" s="2" t="str">
        <f>"朱云雨"</f>
        <v>朱云雨</v>
      </c>
      <c r="C3016" s="2" t="s">
        <v>2752</v>
      </c>
      <c r="D3016" s="2" t="s">
        <v>1128</v>
      </c>
    </row>
    <row r="3017" spans="1:4" ht="24.75" customHeight="1">
      <c r="A3017" s="2">
        <v>3015</v>
      </c>
      <c r="B3017" s="2" t="str">
        <f>"汪玉苗"</f>
        <v>汪玉苗</v>
      </c>
      <c r="C3017" s="2" t="s">
        <v>26</v>
      </c>
      <c r="D3017" s="2" t="s">
        <v>1128</v>
      </c>
    </row>
    <row r="3018" spans="1:4" ht="24.75" customHeight="1">
      <c r="A3018" s="2">
        <v>3016</v>
      </c>
      <c r="B3018" s="2" t="str">
        <f>"吴菊"</f>
        <v>吴菊</v>
      </c>
      <c r="C3018" s="2" t="s">
        <v>1774</v>
      </c>
      <c r="D3018" s="2" t="s">
        <v>1128</v>
      </c>
    </row>
    <row r="3019" spans="1:4" ht="24.75" customHeight="1">
      <c r="A3019" s="2">
        <v>3017</v>
      </c>
      <c r="B3019" s="2" t="str">
        <f>"王世景"</f>
        <v>王世景</v>
      </c>
      <c r="C3019" s="2" t="s">
        <v>2753</v>
      </c>
      <c r="D3019" s="2" t="s">
        <v>1128</v>
      </c>
    </row>
    <row r="3020" spans="1:4" ht="24.75" customHeight="1">
      <c r="A3020" s="2">
        <v>3018</v>
      </c>
      <c r="B3020" s="2" t="str">
        <f>"徐振淋"</f>
        <v>徐振淋</v>
      </c>
      <c r="C3020" s="2" t="s">
        <v>2754</v>
      </c>
      <c r="D3020" s="2" t="s">
        <v>1128</v>
      </c>
    </row>
    <row r="3021" spans="1:4" ht="24.75" customHeight="1">
      <c r="A3021" s="2">
        <v>3019</v>
      </c>
      <c r="B3021" s="2" t="str">
        <f>"符惠瑜"</f>
        <v>符惠瑜</v>
      </c>
      <c r="C3021" s="2" t="s">
        <v>2755</v>
      </c>
      <c r="D3021" s="2" t="s">
        <v>1128</v>
      </c>
    </row>
    <row r="3022" spans="1:4" ht="24.75" customHeight="1">
      <c r="A3022" s="2">
        <v>3020</v>
      </c>
      <c r="B3022" s="2" t="str">
        <f>"吴曼玉"</f>
        <v>吴曼玉</v>
      </c>
      <c r="C3022" s="2" t="s">
        <v>1313</v>
      </c>
      <c r="D3022" s="2" t="s">
        <v>1128</v>
      </c>
    </row>
    <row r="3023" spans="1:4" ht="24.75" customHeight="1">
      <c r="A3023" s="2">
        <v>3021</v>
      </c>
      <c r="B3023" s="2" t="str">
        <f>"许琳涓"</f>
        <v>许琳涓</v>
      </c>
      <c r="C3023" s="2" t="s">
        <v>2756</v>
      </c>
      <c r="D3023" s="2" t="s">
        <v>1128</v>
      </c>
    </row>
    <row r="3024" spans="1:4" ht="24.75" customHeight="1">
      <c r="A3024" s="2">
        <v>3022</v>
      </c>
      <c r="B3024" s="2" t="str">
        <f>"甘晓云"</f>
        <v>甘晓云</v>
      </c>
      <c r="C3024" s="2" t="s">
        <v>1954</v>
      </c>
      <c r="D3024" s="2" t="s">
        <v>1128</v>
      </c>
    </row>
    <row r="3025" spans="1:4" ht="24.75" customHeight="1">
      <c r="A3025" s="2">
        <v>3023</v>
      </c>
      <c r="B3025" s="2" t="str">
        <f>"李乾瑞"</f>
        <v>李乾瑞</v>
      </c>
      <c r="C3025" s="2" t="s">
        <v>2757</v>
      </c>
      <c r="D3025" s="2" t="s">
        <v>1128</v>
      </c>
    </row>
    <row r="3026" spans="1:4" ht="24.75" customHeight="1">
      <c r="A3026" s="2">
        <v>3024</v>
      </c>
      <c r="B3026" s="2" t="str">
        <f>"谢启玲"</f>
        <v>谢启玲</v>
      </c>
      <c r="C3026" s="2" t="s">
        <v>2758</v>
      </c>
      <c r="D3026" s="2" t="s">
        <v>1128</v>
      </c>
    </row>
    <row r="3027" spans="1:4" ht="24.75" customHeight="1">
      <c r="A3027" s="2">
        <v>3025</v>
      </c>
      <c r="B3027" s="2" t="str">
        <f>"陈诗韵"</f>
        <v>陈诗韵</v>
      </c>
      <c r="C3027" s="2" t="s">
        <v>1915</v>
      </c>
      <c r="D3027" s="2" t="s">
        <v>1128</v>
      </c>
    </row>
    <row r="3028" spans="1:4" ht="24.75" customHeight="1">
      <c r="A3028" s="2">
        <v>3026</v>
      </c>
      <c r="B3028" s="2" t="str">
        <f>"陈静"</f>
        <v>陈静</v>
      </c>
      <c r="C3028" s="2" t="s">
        <v>2759</v>
      </c>
      <c r="D3028" s="2" t="s">
        <v>1128</v>
      </c>
    </row>
    <row r="3029" spans="1:4" ht="24.75" customHeight="1">
      <c r="A3029" s="2">
        <v>3027</v>
      </c>
      <c r="B3029" s="2" t="str">
        <f>"高旭"</f>
        <v>高旭</v>
      </c>
      <c r="C3029" s="2" t="s">
        <v>2760</v>
      </c>
      <c r="D3029" s="2" t="s">
        <v>1128</v>
      </c>
    </row>
    <row r="3030" spans="1:4" ht="24.75" customHeight="1">
      <c r="A3030" s="2">
        <v>3028</v>
      </c>
      <c r="B3030" s="2" t="str">
        <f>"颜瑜"</f>
        <v>颜瑜</v>
      </c>
      <c r="C3030" s="2" t="s">
        <v>2761</v>
      </c>
      <c r="D3030" s="2" t="s">
        <v>1128</v>
      </c>
    </row>
    <row r="3031" spans="1:4" ht="24.75" customHeight="1">
      <c r="A3031" s="2">
        <v>3029</v>
      </c>
      <c r="B3031" s="2" t="str">
        <f>"高冕赞"</f>
        <v>高冕赞</v>
      </c>
      <c r="C3031" s="2" t="s">
        <v>2762</v>
      </c>
      <c r="D3031" s="2" t="s">
        <v>1128</v>
      </c>
    </row>
    <row r="3032" spans="1:4" ht="24.75" customHeight="1">
      <c r="A3032" s="2">
        <v>3030</v>
      </c>
      <c r="B3032" s="2" t="str">
        <f>"颜婉妹"</f>
        <v>颜婉妹</v>
      </c>
      <c r="C3032" s="2" t="s">
        <v>2763</v>
      </c>
      <c r="D3032" s="2" t="s">
        <v>1128</v>
      </c>
    </row>
    <row r="3033" spans="1:4" ht="24.75" customHeight="1">
      <c r="A3033" s="2">
        <v>3031</v>
      </c>
      <c r="B3033" s="2" t="str">
        <f>"钟有鑫"</f>
        <v>钟有鑫</v>
      </c>
      <c r="C3033" s="2" t="s">
        <v>2764</v>
      </c>
      <c r="D3033" s="2" t="s">
        <v>1128</v>
      </c>
    </row>
    <row r="3034" spans="1:4" ht="24.75" customHeight="1">
      <c r="A3034" s="2">
        <v>3032</v>
      </c>
      <c r="B3034" s="2" t="str">
        <f>"王怡"</f>
        <v>王怡</v>
      </c>
      <c r="C3034" s="2" t="s">
        <v>2765</v>
      </c>
      <c r="D3034" s="2" t="s">
        <v>1128</v>
      </c>
    </row>
    <row r="3035" spans="1:4" ht="24.75" customHeight="1">
      <c r="A3035" s="2">
        <v>3033</v>
      </c>
      <c r="B3035" s="2" t="str">
        <f>"陈丹玮"</f>
        <v>陈丹玮</v>
      </c>
      <c r="C3035" s="2" t="s">
        <v>2766</v>
      </c>
      <c r="D3035" s="2" t="s">
        <v>1128</v>
      </c>
    </row>
    <row r="3036" spans="1:4" ht="24.75" customHeight="1">
      <c r="A3036" s="2">
        <v>3034</v>
      </c>
      <c r="B3036" s="2" t="str">
        <f>"吴惠妤"</f>
        <v>吴惠妤</v>
      </c>
      <c r="C3036" s="2" t="s">
        <v>2767</v>
      </c>
      <c r="D3036" s="2" t="s">
        <v>1128</v>
      </c>
    </row>
    <row r="3037" spans="1:4" ht="24.75" customHeight="1">
      <c r="A3037" s="2">
        <v>3035</v>
      </c>
      <c r="B3037" s="2" t="str">
        <f>"陈金梅"</f>
        <v>陈金梅</v>
      </c>
      <c r="C3037" s="2" t="s">
        <v>2768</v>
      </c>
      <c r="D3037" s="2" t="s">
        <v>1128</v>
      </c>
    </row>
    <row r="3038" spans="1:4" ht="24.75" customHeight="1">
      <c r="A3038" s="2">
        <v>3036</v>
      </c>
      <c r="B3038" s="2" t="str">
        <f>"王姿雅"</f>
        <v>王姿雅</v>
      </c>
      <c r="C3038" s="2" t="s">
        <v>2769</v>
      </c>
      <c r="D3038" s="2" t="s">
        <v>1128</v>
      </c>
    </row>
    <row r="3039" spans="1:4" ht="24.75" customHeight="1">
      <c r="A3039" s="2">
        <v>3037</v>
      </c>
      <c r="B3039" s="2" t="str">
        <f>"苏秀清"</f>
        <v>苏秀清</v>
      </c>
      <c r="C3039" s="2" t="s">
        <v>2770</v>
      </c>
      <c r="D3039" s="2" t="s">
        <v>1128</v>
      </c>
    </row>
    <row r="3040" spans="1:4" ht="24.75" customHeight="1">
      <c r="A3040" s="2">
        <v>3038</v>
      </c>
      <c r="B3040" s="2" t="str">
        <f>"梁彩芳"</f>
        <v>梁彩芳</v>
      </c>
      <c r="C3040" s="2" t="s">
        <v>2771</v>
      </c>
      <c r="D3040" s="2" t="s">
        <v>1128</v>
      </c>
    </row>
    <row r="3041" spans="1:4" ht="24.75" customHeight="1">
      <c r="A3041" s="2">
        <v>3039</v>
      </c>
      <c r="B3041" s="2" t="str">
        <f>"杨怡雯"</f>
        <v>杨怡雯</v>
      </c>
      <c r="C3041" s="2" t="s">
        <v>1361</v>
      </c>
      <c r="D3041" s="2" t="s">
        <v>1128</v>
      </c>
    </row>
    <row r="3042" spans="1:4" ht="24.75" customHeight="1">
      <c r="A3042" s="2">
        <v>3040</v>
      </c>
      <c r="B3042" s="2" t="str">
        <f>"邓俨鑫"</f>
        <v>邓俨鑫</v>
      </c>
      <c r="C3042" s="2" t="s">
        <v>2772</v>
      </c>
      <c r="D3042" s="2" t="s">
        <v>1128</v>
      </c>
    </row>
    <row r="3043" spans="1:4" ht="24.75" customHeight="1">
      <c r="A3043" s="2">
        <v>3041</v>
      </c>
      <c r="B3043" s="2" t="str">
        <f>"王东花"</f>
        <v>王东花</v>
      </c>
      <c r="C3043" s="2" t="s">
        <v>2773</v>
      </c>
      <c r="D3043" s="2" t="s">
        <v>1128</v>
      </c>
    </row>
    <row r="3044" spans="1:4" ht="24.75" customHeight="1">
      <c r="A3044" s="2">
        <v>3042</v>
      </c>
      <c r="B3044" s="2" t="str">
        <f>"吴淑艾"</f>
        <v>吴淑艾</v>
      </c>
      <c r="C3044" s="2" t="s">
        <v>2774</v>
      </c>
      <c r="D3044" s="2" t="s">
        <v>1128</v>
      </c>
    </row>
    <row r="3045" spans="1:4" ht="24.75" customHeight="1">
      <c r="A3045" s="2">
        <v>3043</v>
      </c>
      <c r="B3045" s="2" t="str">
        <f>"冯雪芸"</f>
        <v>冯雪芸</v>
      </c>
      <c r="C3045" s="2" t="s">
        <v>1520</v>
      </c>
      <c r="D3045" s="2" t="s">
        <v>1128</v>
      </c>
    </row>
    <row r="3046" spans="1:4" ht="24.75" customHeight="1">
      <c r="A3046" s="2">
        <v>3044</v>
      </c>
      <c r="B3046" s="2" t="str">
        <f>"曾令丁"</f>
        <v>曾令丁</v>
      </c>
      <c r="C3046" s="2" t="s">
        <v>873</v>
      </c>
      <c r="D3046" s="2" t="s">
        <v>1128</v>
      </c>
    </row>
    <row r="3047" spans="1:4" ht="24.75" customHeight="1">
      <c r="A3047" s="2">
        <v>3045</v>
      </c>
      <c r="B3047" s="2" t="str">
        <f>"杜治东"</f>
        <v>杜治东</v>
      </c>
      <c r="C3047" s="2" t="s">
        <v>2775</v>
      </c>
      <c r="D3047" s="2" t="s">
        <v>1128</v>
      </c>
    </row>
    <row r="3048" spans="1:4" ht="24.75" customHeight="1">
      <c r="A3048" s="2">
        <v>3046</v>
      </c>
      <c r="B3048" s="2" t="str">
        <f>"符真"</f>
        <v>符真</v>
      </c>
      <c r="C3048" s="2" t="s">
        <v>2776</v>
      </c>
      <c r="D3048" s="2" t="s">
        <v>1128</v>
      </c>
    </row>
    <row r="3049" spans="1:4" ht="24.75" customHeight="1">
      <c r="A3049" s="2">
        <v>3047</v>
      </c>
      <c r="B3049" s="2" t="str">
        <f>"张尚红"</f>
        <v>张尚红</v>
      </c>
      <c r="C3049" s="2" t="s">
        <v>2777</v>
      </c>
      <c r="D3049" s="2" t="s">
        <v>1128</v>
      </c>
    </row>
    <row r="3050" spans="1:4" ht="24.75" customHeight="1">
      <c r="A3050" s="2">
        <v>3048</v>
      </c>
      <c r="B3050" s="2" t="str">
        <f>"莫贤娇"</f>
        <v>莫贤娇</v>
      </c>
      <c r="C3050" s="2" t="s">
        <v>2778</v>
      </c>
      <c r="D3050" s="2" t="s">
        <v>1128</v>
      </c>
    </row>
    <row r="3051" spans="1:4" ht="24.75" customHeight="1">
      <c r="A3051" s="2">
        <v>3049</v>
      </c>
      <c r="B3051" s="2" t="str">
        <f>"刘芷琳"</f>
        <v>刘芷琳</v>
      </c>
      <c r="C3051" s="2" t="s">
        <v>2779</v>
      </c>
      <c r="D3051" s="2" t="s">
        <v>1128</v>
      </c>
    </row>
    <row r="3052" spans="1:4" ht="24.75" customHeight="1">
      <c r="A3052" s="2">
        <v>3050</v>
      </c>
      <c r="B3052" s="2" t="str">
        <f>"叶绵涛"</f>
        <v>叶绵涛</v>
      </c>
      <c r="C3052" s="2" t="s">
        <v>152</v>
      </c>
      <c r="D3052" s="2" t="s">
        <v>1128</v>
      </c>
    </row>
    <row r="3053" spans="1:4" ht="24.75" customHeight="1">
      <c r="A3053" s="2">
        <v>3051</v>
      </c>
      <c r="B3053" s="2" t="str">
        <f>"白玉岩"</f>
        <v>白玉岩</v>
      </c>
      <c r="C3053" s="2" t="s">
        <v>2780</v>
      </c>
      <c r="D3053" s="2" t="s">
        <v>1128</v>
      </c>
    </row>
    <row r="3054" spans="1:4" ht="24.75" customHeight="1">
      <c r="A3054" s="2">
        <v>3052</v>
      </c>
      <c r="B3054" s="2" t="str">
        <f>"谭佳丹"</f>
        <v>谭佳丹</v>
      </c>
      <c r="C3054" s="2" t="s">
        <v>2781</v>
      </c>
      <c r="D3054" s="2" t="s">
        <v>1128</v>
      </c>
    </row>
    <row r="3055" spans="1:4" ht="24.75" customHeight="1">
      <c r="A3055" s="2">
        <v>3053</v>
      </c>
      <c r="B3055" s="2" t="str">
        <f>"陈碧娇"</f>
        <v>陈碧娇</v>
      </c>
      <c r="C3055" s="2" t="s">
        <v>2782</v>
      </c>
      <c r="D3055" s="2" t="s">
        <v>1128</v>
      </c>
    </row>
    <row r="3056" spans="1:4" ht="24.75" customHeight="1">
      <c r="A3056" s="2">
        <v>3054</v>
      </c>
      <c r="B3056" s="2" t="str">
        <f>"周瑞英"</f>
        <v>周瑞英</v>
      </c>
      <c r="C3056" s="2" t="s">
        <v>2783</v>
      </c>
      <c r="D3056" s="2" t="s">
        <v>1128</v>
      </c>
    </row>
    <row r="3057" spans="1:4" ht="24.75" customHeight="1">
      <c r="A3057" s="2">
        <v>3055</v>
      </c>
      <c r="B3057" s="2" t="str">
        <f>"陈浩琳"</f>
        <v>陈浩琳</v>
      </c>
      <c r="C3057" s="2" t="s">
        <v>2784</v>
      </c>
      <c r="D3057" s="2" t="s">
        <v>1128</v>
      </c>
    </row>
    <row r="3058" spans="1:4" ht="24.75" customHeight="1">
      <c r="A3058" s="2">
        <v>3056</v>
      </c>
      <c r="B3058" s="2" t="str">
        <f>"李贞彤"</f>
        <v>李贞彤</v>
      </c>
      <c r="C3058" s="2" t="s">
        <v>2785</v>
      </c>
      <c r="D3058" s="2" t="s">
        <v>1128</v>
      </c>
    </row>
    <row r="3059" spans="1:4" ht="24.75" customHeight="1">
      <c r="A3059" s="2">
        <v>3057</v>
      </c>
      <c r="B3059" s="2" t="str">
        <f>"梁嘉琦"</f>
        <v>梁嘉琦</v>
      </c>
      <c r="C3059" s="2" t="s">
        <v>2786</v>
      </c>
      <c r="D3059" s="2" t="s">
        <v>1128</v>
      </c>
    </row>
    <row r="3060" spans="1:4" ht="24.75" customHeight="1">
      <c r="A3060" s="2">
        <v>3058</v>
      </c>
      <c r="B3060" s="2" t="str">
        <f>"李泽华"</f>
        <v>李泽华</v>
      </c>
      <c r="C3060" s="2" t="s">
        <v>2787</v>
      </c>
      <c r="D3060" s="2" t="s">
        <v>1128</v>
      </c>
    </row>
    <row r="3061" spans="1:4" ht="24.75" customHeight="1">
      <c r="A3061" s="2">
        <v>3059</v>
      </c>
      <c r="B3061" s="2" t="str">
        <f>"陈婕"</f>
        <v>陈婕</v>
      </c>
      <c r="C3061" s="2" t="s">
        <v>1313</v>
      </c>
      <c r="D3061" s="2" t="s">
        <v>1128</v>
      </c>
    </row>
    <row r="3062" spans="1:4" ht="24.75" customHeight="1">
      <c r="A3062" s="2">
        <v>3060</v>
      </c>
      <c r="B3062" s="2" t="str">
        <f>"方娜"</f>
        <v>方娜</v>
      </c>
      <c r="C3062" s="2" t="s">
        <v>2788</v>
      </c>
      <c r="D3062" s="2" t="s">
        <v>1128</v>
      </c>
    </row>
    <row r="3063" spans="1:4" ht="24.75" customHeight="1">
      <c r="A3063" s="2">
        <v>3061</v>
      </c>
      <c r="B3063" s="2" t="str">
        <f>"林文钦"</f>
        <v>林文钦</v>
      </c>
      <c r="C3063" s="2" t="s">
        <v>2789</v>
      </c>
      <c r="D3063" s="2" t="s">
        <v>1128</v>
      </c>
    </row>
    <row r="3064" spans="1:4" ht="24.75" customHeight="1">
      <c r="A3064" s="2">
        <v>3062</v>
      </c>
      <c r="B3064" s="2" t="str">
        <f>"周真洪"</f>
        <v>周真洪</v>
      </c>
      <c r="C3064" s="2" t="s">
        <v>2790</v>
      </c>
      <c r="D3064" s="2" t="s">
        <v>1128</v>
      </c>
    </row>
    <row r="3065" spans="1:4" ht="24.75" customHeight="1">
      <c r="A3065" s="2">
        <v>3063</v>
      </c>
      <c r="B3065" s="2" t="str">
        <f>"王秋和"</f>
        <v>王秋和</v>
      </c>
      <c r="C3065" s="2" t="s">
        <v>2791</v>
      </c>
      <c r="D3065" s="2" t="s">
        <v>1128</v>
      </c>
    </row>
    <row r="3066" spans="1:4" ht="24.75" customHeight="1">
      <c r="A3066" s="2">
        <v>3064</v>
      </c>
      <c r="B3066" s="2" t="str">
        <f>"智一清"</f>
        <v>智一清</v>
      </c>
      <c r="C3066" s="2" t="s">
        <v>2792</v>
      </c>
      <c r="D3066" s="2" t="s">
        <v>1128</v>
      </c>
    </row>
    <row r="3067" spans="1:4" ht="24.75" customHeight="1">
      <c r="A3067" s="2">
        <v>3065</v>
      </c>
      <c r="B3067" s="2" t="str">
        <f>"杨睿毅"</f>
        <v>杨睿毅</v>
      </c>
      <c r="C3067" s="2" t="s">
        <v>572</v>
      </c>
      <c r="D3067" s="2" t="s">
        <v>1128</v>
      </c>
    </row>
    <row r="3068" spans="1:4" ht="24.75" customHeight="1">
      <c r="A3068" s="2">
        <v>3066</v>
      </c>
      <c r="B3068" s="2" t="str">
        <f>"孙江艳"</f>
        <v>孙江艳</v>
      </c>
      <c r="C3068" s="2" t="s">
        <v>1281</v>
      </c>
      <c r="D3068" s="2" t="s">
        <v>1128</v>
      </c>
    </row>
    <row r="3069" spans="1:4" ht="24.75" customHeight="1">
      <c r="A3069" s="2">
        <v>3067</v>
      </c>
      <c r="B3069" s="2" t="str">
        <f>"黄扬慧"</f>
        <v>黄扬慧</v>
      </c>
      <c r="C3069" s="2" t="s">
        <v>2793</v>
      </c>
      <c r="D3069" s="2" t="s">
        <v>1128</v>
      </c>
    </row>
    <row r="3070" spans="1:4" ht="24.75" customHeight="1">
      <c r="A3070" s="2">
        <v>3068</v>
      </c>
      <c r="B3070" s="2" t="str">
        <f>"林恒妃"</f>
        <v>林恒妃</v>
      </c>
      <c r="C3070" s="2" t="s">
        <v>2794</v>
      </c>
      <c r="D3070" s="2" t="s">
        <v>1128</v>
      </c>
    </row>
    <row r="3071" spans="1:4" ht="24.75" customHeight="1">
      <c r="A3071" s="2">
        <v>3069</v>
      </c>
      <c r="B3071" s="2" t="str">
        <f>"陈惠"</f>
        <v>陈惠</v>
      </c>
      <c r="C3071" s="2" t="s">
        <v>2795</v>
      </c>
      <c r="D3071" s="2" t="s">
        <v>1128</v>
      </c>
    </row>
    <row r="3072" spans="1:4" ht="24.75" customHeight="1">
      <c r="A3072" s="2">
        <v>3070</v>
      </c>
      <c r="B3072" s="2" t="str">
        <f>"罗浩"</f>
        <v>罗浩</v>
      </c>
      <c r="C3072" s="2" t="s">
        <v>2796</v>
      </c>
      <c r="D3072" s="2" t="s">
        <v>1128</v>
      </c>
    </row>
    <row r="3073" spans="1:4" ht="24.75" customHeight="1">
      <c r="A3073" s="2">
        <v>3071</v>
      </c>
      <c r="B3073" s="2" t="str">
        <f>"孙雷"</f>
        <v>孙雷</v>
      </c>
      <c r="C3073" s="2" t="s">
        <v>2797</v>
      </c>
      <c r="D3073" s="2" t="s">
        <v>1128</v>
      </c>
    </row>
    <row r="3074" spans="1:4" ht="24.75" customHeight="1">
      <c r="A3074" s="2">
        <v>3072</v>
      </c>
      <c r="B3074" s="2" t="str">
        <f>"符科登"</f>
        <v>符科登</v>
      </c>
      <c r="C3074" s="2" t="s">
        <v>2798</v>
      </c>
      <c r="D3074" s="2" t="s">
        <v>1128</v>
      </c>
    </row>
    <row r="3075" spans="1:4" ht="24.75" customHeight="1">
      <c r="A3075" s="2">
        <v>3073</v>
      </c>
      <c r="B3075" s="2" t="str">
        <f>"文静琳"</f>
        <v>文静琳</v>
      </c>
      <c r="C3075" s="2" t="s">
        <v>2799</v>
      </c>
      <c r="D3075" s="2" t="s">
        <v>1128</v>
      </c>
    </row>
    <row r="3076" spans="1:4" ht="24.75" customHeight="1">
      <c r="A3076" s="2">
        <v>3074</v>
      </c>
      <c r="B3076" s="2" t="str">
        <f>"韦丽娜"</f>
        <v>韦丽娜</v>
      </c>
      <c r="C3076" s="2" t="s">
        <v>2800</v>
      </c>
      <c r="D3076" s="2" t="s">
        <v>1128</v>
      </c>
    </row>
    <row r="3077" spans="1:4" ht="24.75" customHeight="1">
      <c r="A3077" s="2">
        <v>3075</v>
      </c>
      <c r="B3077" s="2" t="str">
        <f>"李亚明"</f>
        <v>李亚明</v>
      </c>
      <c r="C3077" s="2" t="s">
        <v>2801</v>
      </c>
      <c r="D3077" s="2" t="s">
        <v>1128</v>
      </c>
    </row>
    <row r="3078" spans="1:4" ht="24.75" customHeight="1">
      <c r="A3078" s="2">
        <v>3076</v>
      </c>
      <c r="B3078" s="2" t="str">
        <f>"李文朗"</f>
        <v>李文朗</v>
      </c>
      <c r="C3078" s="2" t="s">
        <v>2802</v>
      </c>
      <c r="D3078" s="2" t="s">
        <v>1128</v>
      </c>
    </row>
    <row r="3079" spans="1:4" ht="24.75" customHeight="1">
      <c r="A3079" s="2">
        <v>3077</v>
      </c>
      <c r="B3079" s="2" t="str">
        <f>"唐琦"</f>
        <v>唐琦</v>
      </c>
      <c r="C3079" s="2" t="s">
        <v>2803</v>
      </c>
      <c r="D3079" s="2" t="s">
        <v>1128</v>
      </c>
    </row>
    <row r="3080" spans="1:4" ht="24.75" customHeight="1">
      <c r="A3080" s="2">
        <v>3078</v>
      </c>
      <c r="B3080" s="2" t="str">
        <f>"王赞帅"</f>
        <v>王赞帅</v>
      </c>
      <c r="C3080" s="2" t="s">
        <v>2804</v>
      </c>
      <c r="D3080" s="2" t="s">
        <v>1128</v>
      </c>
    </row>
    <row r="3081" spans="1:4" ht="24.75" customHeight="1">
      <c r="A3081" s="2">
        <v>3079</v>
      </c>
      <c r="B3081" s="2" t="str">
        <f>"黎倩妮"</f>
        <v>黎倩妮</v>
      </c>
      <c r="C3081" s="2" t="s">
        <v>2805</v>
      </c>
      <c r="D3081" s="2" t="s">
        <v>1128</v>
      </c>
    </row>
    <row r="3082" spans="1:4" ht="24.75" customHeight="1">
      <c r="A3082" s="2">
        <v>3080</v>
      </c>
      <c r="B3082" s="2" t="str">
        <f>"陈声伦"</f>
        <v>陈声伦</v>
      </c>
      <c r="C3082" s="2" t="s">
        <v>2806</v>
      </c>
      <c r="D3082" s="2" t="s">
        <v>1128</v>
      </c>
    </row>
    <row r="3083" spans="1:4" ht="24.75" customHeight="1">
      <c r="A3083" s="2">
        <v>3081</v>
      </c>
      <c r="B3083" s="2" t="str">
        <f>"李多钊"</f>
        <v>李多钊</v>
      </c>
      <c r="C3083" s="2" t="s">
        <v>2807</v>
      </c>
      <c r="D3083" s="2" t="s">
        <v>1128</v>
      </c>
    </row>
    <row r="3084" spans="1:4" ht="24.75" customHeight="1">
      <c r="A3084" s="2">
        <v>3082</v>
      </c>
      <c r="B3084" s="2" t="str">
        <f>"王惠"</f>
        <v>王惠</v>
      </c>
      <c r="C3084" s="2" t="s">
        <v>2808</v>
      </c>
      <c r="D3084" s="2" t="s">
        <v>1128</v>
      </c>
    </row>
    <row r="3085" spans="1:4" ht="24.75" customHeight="1">
      <c r="A3085" s="2">
        <v>3083</v>
      </c>
      <c r="B3085" s="2" t="str">
        <f>"王茜茜"</f>
        <v>王茜茜</v>
      </c>
      <c r="C3085" s="2" t="s">
        <v>2809</v>
      </c>
      <c r="D3085" s="2" t="s">
        <v>1128</v>
      </c>
    </row>
    <row r="3086" spans="1:4" ht="24.75" customHeight="1">
      <c r="A3086" s="2">
        <v>3084</v>
      </c>
      <c r="B3086" s="2" t="str">
        <f>"周赛珠"</f>
        <v>周赛珠</v>
      </c>
      <c r="C3086" s="2" t="s">
        <v>2810</v>
      </c>
      <c r="D3086" s="2" t="s">
        <v>1128</v>
      </c>
    </row>
    <row r="3087" spans="1:4" ht="24.75" customHeight="1">
      <c r="A3087" s="2">
        <v>3085</v>
      </c>
      <c r="B3087" s="2" t="str">
        <f>"程妹"</f>
        <v>程妹</v>
      </c>
      <c r="C3087" s="2" t="s">
        <v>2811</v>
      </c>
      <c r="D3087" s="2" t="s">
        <v>1128</v>
      </c>
    </row>
    <row r="3088" spans="1:4" ht="24.75" customHeight="1">
      <c r="A3088" s="2">
        <v>3086</v>
      </c>
      <c r="B3088" s="2" t="str">
        <f>"郑珊"</f>
        <v>郑珊</v>
      </c>
      <c r="C3088" s="2" t="s">
        <v>2812</v>
      </c>
      <c r="D3088" s="2" t="s">
        <v>1128</v>
      </c>
    </row>
    <row r="3089" spans="1:4" ht="24.75" customHeight="1">
      <c r="A3089" s="2">
        <v>3087</v>
      </c>
      <c r="B3089" s="2" t="str">
        <f>"黄曦"</f>
        <v>黄曦</v>
      </c>
      <c r="C3089" s="2" t="s">
        <v>42</v>
      </c>
      <c r="D3089" s="2" t="s">
        <v>1128</v>
      </c>
    </row>
    <row r="3090" spans="1:4" ht="24.75" customHeight="1">
      <c r="A3090" s="2">
        <v>3088</v>
      </c>
      <c r="B3090" s="2" t="str">
        <f>"邓礼佳"</f>
        <v>邓礼佳</v>
      </c>
      <c r="C3090" s="2" t="s">
        <v>2813</v>
      </c>
      <c r="D3090" s="2" t="s">
        <v>1128</v>
      </c>
    </row>
    <row r="3091" spans="1:4" ht="24.75" customHeight="1">
      <c r="A3091" s="2">
        <v>3089</v>
      </c>
      <c r="B3091" s="2" t="str">
        <f>"王璐瑶"</f>
        <v>王璐瑶</v>
      </c>
      <c r="C3091" s="2" t="s">
        <v>2067</v>
      </c>
      <c r="D3091" s="2" t="s">
        <v>1128</v>
      </c>
    </row>
    <row r="3092" spans="1:4" ht="24.75" customHeight="1">
      <c r="A3092" s="2">
        <v>3090</v>
      </c>
      <c r="B3092" s="2" t="str">
        <f>"毛世瑾"</f>
        <v>毛世瑾</v>
      </c>
      <c r="C3092" s="2" t="s">
        <v>2814</v>
      </c>
      <c r="D3092" s="2" t="s">
        <v>1128</v>
      </c>
    </row>
    <row r="3093" spans="1:4" ht="24.75" customHeight="1">
      <c r="A3093" s="2">
        <v>3091</v>
      </c>
      <c r="B3093" s="2" t="str">
        <f>"王亚华"</f>
        <v>王亚华</v>
      </c>
      <c r="C3093" s="2" t="s">
        <v>2815</v>
      </c>
      <c r="D3093" s="2" t="s">
        <v>1128</v>
      </c>
    </row>
    <row r="3094" spans="1:4" ht="24.75" customHeight="1">
      <c r="A3094" s="2">
        <v>3092</v>
      </c>
      <c r="B3094" s="2" t="str">
        <f>"刘丹丹"</f>
        <v>刘丹丹</v>
      </c>
      <c r="C3094" s="2" t="s">
        <v>2816</v>
      </c>
      <c r="D3094" s="2" t="s">
        <v>1128</v>
      </c>
    </row>
    <row r="3095" spans="1:4" ht="24.75" customHeight="1">
      <c r="A3095" s="2">
        <v>3093</v>
      </c>
      <c r="B3095" s="2" t="str">
        <f>"王松龄"</f>
        <v>王松龄</v>
      </c>
      <c r="C3095" s="2" t="s">
        <v>2817</v>
      </c>
      <c r="D3095" s="2" t="s">
        <v>1128</v>
      </c>
    </row>
    <row r="3096" spans="1:4" ht="24.75" customHeight="1">
      <c r="A3096" s="2">
        <v>3094</v>
      </c>
      <c r="B3096" s="2" t="str">
        <f>"郭冉冉"</f>
        <v>郭冉冉</v>
      </c>
      <c r="C3096" s="2" t="s">
        <v>2818</v>
      </c>
      <c r="D3096" s="2" t="s">
        <v>1128</v>
      </c>
    </row>
    <row r="3097" spans="1:4" ht="24.75" customHeight="1">
      <c r="A3097" s="2">
        <v>3095</v>
      </c>
      <c r="B3097" s="2" t="str">
        <f>"周彤"</f>
        <v>周彤</v>
      </c>
      <c r="C3097" s="2" t="s">
        <v>2329</v>
      </c>
      <c r="D3097" s="2" t="s">
        <v>1128</v>
      </c>
    </row>
    <row r="3098" spans="1:4" ht="24.75" customHeight="1">
      <c r="A3098" s="2">
        <v>3096</v>
      </c>
      <c r="B3098" s="2" t="str">
        <f>"符祥强"</f>
        <v>符祥强</v>
      </c>
      <c r="C3098" s="2" t="s">
        <v>2819</v>
      </c>
      <c r="D3098" s="2" t="s">
        <v>1128</v>
      </c>
    </row>
    <row r="3099" spans="1:4" ht="24.75" customHeight="1">
      <c r="A3099" s="2">
        <v>3097</v>
      </c>
      <c r="B3099" s="2" t="str">
        <f>"张喜"</f>
        <v>张喜</v>
      </c>
      <c r="C3099" s="2" t="s">
        <v>2820</v>
      </c>
      <c r="D3099" s="2" t="s">
        <v>1128</v>
      </c>
    </row>
    <row r="3100" spans="1:4" ht="24.75" customHeight="1">
      <c r="A3100" s="2">
        <v>3098</v>
      </c>
      <c r="B3100" s="2" t="str">
        <f>"文莉娜"</f>
        <v>文莉娜</v>
      </c>
      <c r="C3100" s="2" t="s">
        <v>2821</v>
      </c>
      <c r="D3100" s="2" t="s">
        <v>1128</v>
      </c>
    </row>
    <row r="3101" spans="1:4" ht="24.75" customHeight="1">
      <c r="A3101" s="2">
        <v>3099</v>
      </c>
      <c r="B3101" s="2" t="str">
        <f>"吴汉珍"</f>
        <v>吴汉珍</v>
      </c>
      <c r="C3101" s="2" t="s">
        <v>2822</v>
      </c>
      <c r="D3101" s="2" t="s">
        <v>1128</v>
      </c>
    </row>
    <row r="3102" spans="1:4" ht="24.75" customHeight="1">
      <c r="A3102" s="2">
        <v>3100</v>
      </c>
      <c r="B3102" s="2" t="str">
        <f>"张雪梅"</f>
        <v>张雪梅</v>
      </c>
      <c r="C3102" s="2" t="s">
        <v>2823</v>
      </c>
      <c r="D3102" s="2" t="s">
        <v>1128</v>
      </c>
    </row>
    <row r="3103" spans="1:4" ht="24.75" customHeight="1">
      <c r="A3103" s="2">
        <v>3101</v>
      </c>
      <c r="B3103" s="2" t="str">
        <f>"李泽章"</f>
        <v>李泽章</v>
      </c>
      <c r="C3103" s="2" t="s">
        <v>381</v>
      </c>
      <c r="D3103" s="2" t="s">
        <v>1128</v>
      </c>
    </row>
    <row r="3104" spans="1:4" ht="24.75" customHeight="1">
      <c r="A3104" s="2">
        <v>3102</v>
      </c>
      <c r="B3104" s="2" t="str">
        <f>"许雅婷"</f>
        <v>许雅婷</v>
      </c>
      <c r="C3104" s="2" t="s">
        <v>2824</v>
      </c>
      <c r="D3104" s="2" t="s">
        <v>1128</v>
      </c>
    </row>
    <row r="3105" spans="1:4" ht="24.75" customHeight="1">
      <c r="A3105" s="2">
        <v>3103</v>
      </c>
      <c r="B3105" s="2" t="str">
        <f>"李博乾"</f>
        <v>李博乾</v>
      </c>
      <c r="C3105" s="2" t="s">
        <v>2825</v>
      </c>
      <c r="D3105" s="2" t="s">
        <v>1128</v>
      </c>
    </row>
    <row r="3106" spans="1:4" ht="24.75" customHeight="1">
      <c r="A3106" s="2">
        <v>3104</v>
      </c>
      <c r="B3106" s="2" t="str">
        <f>"黄子龙"</f>
        <v>黄子龙</v>
      </c>
      <c r="C3106" s="2" t="s">
        <v>2826</v>
      </c>
      <c r="D3106" s="2" t="s">
        <v>1128</v>
      </c>
    </row>
    <row r="3107" spans="1:4" ht="24.75" customHeight="1">
      <c r="A3107" s="2">
        <v>3105</v>
      </c>
      <c r="B3107" s="2" t="str">
        <f>"李小蓉"</f>
        <v>李小蓉</v>
      </c>
      <c r="C3107" s="2" t="s">
        <v>2827</v>
      </c>
      <c r="D3107" s="2" t="s">
        <v>1128</v>
      </c>
    </row>
    <row r="3108" spans="1:4" ht="24.75" customHeight="1">
      <c r="A3108" s="2">
        <v>3106</v>
      </c>
      <c r="B3108" s="2" t="str">
        <f>"陈玫洁"</f>
        <v>陈玫洁</v>
      </c>
      <c r="C3108" s="2" t="s">
        <v>2828</v>
      </c>
      <c r="D3108" s="2" t="s">
        <v>1128</v>
      </c>
    </row>
    <row r="3109" spans="1:4" ht="24.75" customHeight="1">
      <c r="A3109" s="2">
        <v>3107</v>
      </c>
      <c r="B3109" s="2" t="str">
        <f>"俞书艳"</f>
        <v>俞书艳</v>
      </c>
      <c r="C3109" s="2" t="s">
        <v>1889</v>
      </c>
      <c r="D3109" s="2" t="s">
        <v>1128</v>
      </c>
    </row>
    <row r="3110" spans="1:4" ht="24.75" customHeight="1">
      <c r="A3110" s="2">
        <v>3108</v>
      </c>
      <c r="B3110" s="2" t="str">
        <f>"邢维忠"</f>
        <v>邢维忠</v>
      </c>
      <c r="C3110" s="2" t="s">
        <v>2829</v>
      </c>
      <c r="D3110" s="2" t="s">
        <v>1128</v>
      </c>
    </row>
    <row r="3111" spans="1:4" ht="24.75" customHeight="1">
      <c r="A3111" s="2">
        <v>3109</v>
      </c>
      <c r="B3111" s="2" t="str">
        <f>"王仁巨"</f>
        <v>王仁巨</v>
      </c>
      <c r="C3111" s="2" t="s">
        <v>2830</v>
      </c>
      <c r="D3111" s="2" t="s">
        <v>1128</v>
      </c>
    </row>
    <row r="3112" spans="1:4" ht="24.75" customHeight="1">
      <c r="A3112" s="2">
        <v>3110</v>
      </c>
      <c r="B3112" s="2" t="str">
        <f>"王蕊"</f>
        <v>王蕊</v>
      </c>
      <c r="C3112" s="2" t="s">
        <v>622</v>
      </c>
      <c r="D3112" s="2" t="s">
        <v>1128</v>
      </c>
    </row>
    <row r="3113" spans="1:4" ht="24.75" customHeight="1">
      <c r="A3113" s="2">
        <v>3111</v>
      </c>
      <c r="B3113" s="2" t="str">
        <f>"唐庆慧"</f>
        <v>唐庆慧</v>
      </c>
      <c r="C3113" s="2" t="s">
        <v>2831</v>
      </c>
      <c r="D3113" s="2" t="s">
        <v>1128</v>
      </c>
    </row>
    <row r="3114" spans="1:4" ht="24.75" customHeight="1">
      <c r="A3114" s="2">
        <v>3112</v>
      </c>
      <c r="B3114" s="2" t="str">
        <f>"林紫薇"</f>
        <v>林紫薇</v>
      </c>
      <c r="C3114" s="2" t="s">
        <v>2832</v>
      </c>
      <c r="D3114" s="2" t="s">
        <v>1128</v>
      </c>
    </row>
    <row r="3115" spans="1:4" ht="24.75" customHeight="1">
      <c r="A3115" s="2">
        <v>3113</v>
      </c>
      <c r="B3115" s="2" t="str">
        <f>"吴柳"</f>
        <v>吴柳</v>
      </c>
      <c r="C3115" s="2" t="s">
        <v>2368</v>
      </c>
      <c r="D3115" s="2" t="s">
        <v>1128</v>
      </c>
    </row>
    <row r="3116" spans="1:4" ht="24.75" customHeight="1">
      <c r="A3116" s="2">
        <v>3114</v>
      </c>
      <c r="B3116" s="2" t="str">
        <f>"陈祥秋"</f>
        <v>陈祥秋</v>
      </c>
      <c r="C3116" s="2" t="s">
        <v>2833</v>
      </c>
      <c r="D3116" s="2" t="s">
        <v>1128</v>
      </c>
    </row>
    <row r="3117" spans="1:4" ht="24.75" customHeight="1">
      <c r="A3117" s="2">
        <v>3115</v>
      </c>
      <c r="B3117" s="2" t="str">
        <f>"邢巧星"</f>
        <v>邢巧星</v>
      </c>
      <c r="C3117" s="2" t="s">
        <v>2610</v>
      </c>
      <c r="D3117" s="2" t="s">
        <v>1128</v>
      </c>
    </row>
    <row r="3118" spans="1:4" ht="24.75" customHeight="1">
      <c r="A3118" s="2">
        <v>3116</v>
      </c>
      <c r="B3118" s="2" t="str">
        <f>"吴显慧"</f>
        <v>吴显慧</v>
      </c>
      <c r="C3118" s="2" t="s">
        <v>2834</v>
      </c>
      <c r="D3118" s="2" t="s">
        <v>1128</v>
      </c>
    </row>
    <row r="3119" spans="1:4" ht="24.75" customHeight="1">
      <c r="A3119" s="2">
        <v>3117</v>
      </c>
      <c r="B3119" s="2" t="str">
        <f>"陈美朱"</f>
        <v>陈美朱</v>
      </c>
      <c r="C3119" s="2" t="s">
        <v>2835</v>
      </c>
      <c r="D3119" s="2" t="s">
        <v>1128</v>
      </c>
    </row>
    <row r="3120" spans="1:4" ht="24.75" customHeight="1">
      <c r="A3120" s="2">
        <v>3118</v>
      </c>
      <c r="B3120" s="2" t="str">
        <f>"薛夏诗"</f>
        <v>薛夏诗</v>
      </c>
      <c r="C3120" s="2" t="s">
        <v>2836</v>
      </c>
      <c r="D3120" s="2" t="s">
        <v>1128</v>
      </c>
    </row>
    <row r="3121" spans="1:4" ht="24.75" customHeight="1">
      <c r="A3121" s="2">
        <v>3119</v>
      </c>
      <c r="B3121" s="2" t="str">
        <f>"张雯婷"</f>
        <v>张雯婷</v>
      </c>
      <c r="C3121" s="2" t="s">
        <v>1715</v>
      </c>
      <c r="D3121" s="2" t="s">
        <v>1128</v>
      </c>
    </row>
    <row r="3122" spans="1:4" ht="24.75" customHeight="1">
      <c r="A3122" s="2">
        <v>3120</v>
      </c>
      <c r="B3122" s="2" t="str">
        <f>"黄垂玠"</f>
        <v>黄垂玠</v>
      </c>
      <c r="C3122" s="2" t="s">
        <v>1134</v>
      </c>
      <c r="D3122" s="2" t="s">
        <v>1128</v>
      </c>
    </row>
    <row r="3123" spans="1:4" ht="24.75" customHeight="1">
      <c r="A3123" s="2">
        <v>3121</v>
      </c>
      <c r="B3123" s="2" t="str">
        <f>"詹欢欢"</f>
        <v>詹欢欢</v>
      </c>
      <c r="C3123" s="2" t="s">
        <v>2837</v>
      </c>
      <c r="D3123" s="2" t="s">
        <v>1128</v>
      </c>
    </row>
    <row r="3124" spans="1:4" ht="24.75" customHeight="1">
      <c r="A3124" s="2">
        <v>3122</v>
      </c>
      <c r="B3124" s="2" t="str">
        <f>"潘铭沁"</f>
        <v>潘铭沁</v>
      </c>
      <c r="C3124" s="2" t="s">
        <v>2510</v>
      </c>
      <c r="D3124" s="2" t="s">
        <v>1128</v>
      </c>
    </row>
    <row r="3125" spans="1:4" ht="24.75" customHeight="1">
      <c r="A3125" s="2">
        <v>3123</v>
      </c>
      <c r="B3125" s="2" t="str">
        <f>"符芳洁"</f>
        <v>符芳洁</v>
      </c>
      <c r="C3125" s="2" t="s">
        <v>2838</v>
      </c>
      <c r="D3125" s="2" t="s">
        <v>1128</v>
      </c>
    </row>
    <row r="3126" spans="1:4" ht="24.75" customHeight="1">
      <c r="A3126" s="2">
        <v>3124</v>
      </c>
      <c r="B3126" s="2" t="str">
        <f>"文俊蓉"</f>
        <v>文俊蓉</v>
      </c>
      <c r="C3126" s="2" t="s">
        <v>2839</v>
      </c>
      <c r="D3126" s="2" t="s">
        <v>1128</v>
      </c>
    </row>
    <row r="3127" spans="1:4" ht="24.75" customHeight="1">
      <c r="A3127" s="2">
        <v>3125</v>
      </c>
      <c r="B3127" s="2" t="str">
        <f>"李烽"</f>
        <v>李烽</v>
      </c>
      <c r="C3127" s="2" t="s">
        <v>2840</v>
      </c>
      <c r="D3127" s="2" t="s">
        <v>1128</v>
      </c>
    </row>
    <row r="3128" spans="1:4" ht="24.75" customHeight="1">
      <c r="A3128" s="2">
        <v>3126</v>
      </c>
      <c r="B3128" s="2" t="str">
        <f>"陈鉴齐"</f>
        <v>陈鉴齐</v>
      </c>
      <c r="C3128" s="2" t="s">
        <v>2841</v>
      </c>
      <c r="D3128" s="2" t="s">
        <v>1128</v>
      </c>
    </row>
    <row r="3129" spans="1:4" ht="24.75" customHeight="1">
      <c r="A3129" s="2">
        <v>3127</v>
      </c>
      <c r="B3129" s="2" t="str">
        <f>"符森俊"</f>
        <v>符森俊</v>
      </c>
      <c r="C3129" s="2" t="s">
        <v>2842</v>
      </c>
      <c r="D3129" s="2" t="s">
        <v>1128</v>
      </c>
    </row>
    <row r="3130" spans="1:4" ht="24.75" customHeight="1">
      <c r="A3130" s="2">
        <v>3128</v>
      </c>
      <c r="B3130" s="2" t="str">
        <f>"王玲玉"</f>
        <v>王玲玉</v>
      </c>
      <c r="C3130" s="2" t="s">
        <v>2843</v>
      </c>
      <c r="D3130" s="2" t="s">
        <v>1128</v>
      </c>
    </row>
    <row r="3131" spans="1:4" ht="24.75" customHeight="1">
      <c r="A3131" s="2">
        <v>3129</v>
      </c>
      <c r="B3131" s="2" t="str">
        <f>"何娇"</f>
        <v>何娇</v>
      </c>
      <c r="C3131" s="2" t="s">
        <v>1885</v>
      </c>
      <c r="D3131" s="2" t="s">
        <v>1128</v>
      </c>
    </row>
    <row r="3132" spans="1:4" ht="24.75" customHeight="1">
      <c r="A3132" s="2">
        <v>3130</v>
      </c>
      <c r="B3132" s="2" t="str">
        <f>"杨海鹏"</f>
        <v>杨海鹏</v>
      </c>
      <c r="C3132" s="2" t="s">
        <v>2844</v>
      </c>
      <c r="D3132" s="2" t="s">
        <v>1128</v>
      </c>
    </row>
    <row r="3133" spans="1:4" ht="24.75" customHeight="1">
      <c r="A3133" s="2">
        <v>3131</v>
      </c>
      <c r="B3133" s="2" t="str">
        <f>"张晗"</f>
        <v>张晗</v>
      </c>
      <c r="C3133" s="2" t="s">
        <v>2845</v>
      </c>
      <c r="D3133" s="2" t="s">
        <v>1128</v>
      </c>
    </row>
    <row r="3134" spans="1:4" ht="24.75" customHeight="1">
      <c r="A3134" s="2">
        <v>3132</v>
      </c>
      <c r="B3134" s="2" t="str">
        <f>"李怡墨"</f>
        <v>李怡墨</v>
      </c>
      <c r="C3134" s="2" t="s">
        <v>2846</v>
      </c>
      <c r="D3134" s="2" t="s">
        <v>1128</v>
      </c>
    </row>
    <row r="3135" spans="1:4" ht="24.75" customHeight="1">
      <c r="A3135" s="2">
        <v>3133</v>
      </c>
      <c r="B3135" s="2" t="str">
        <f>"胡诗瑜"</f>
        <v>胡诗瑜</v>
      </c>
      <c r="C3135" s="2" t="s">
        <v>2847</v>
      </c>
      <c r="D3135" s="2" t="s">
        <v>1128</v>
      </c>
    </row>
    <row r="3136" spans="1:4" ht="24.75" customHeight="1">
      <c r="A3136" s="2">
        <v>3134</v>
      </c>
      <c r="B3136" s="2" t="str">
        <f>"李岳伦"</f>
        <v>李岳伦</v>
      </c>
      <c r="C3136" s="2" t="s">
        <v>2848</v>
      </c>
      <c r="D3136" s="2" t="s">
        <v>1128</v>
      </c>
    </row>
    <row r="3137" spans="1:4" ht="24.75" customHeight="1">
      <c r="A3137" s="2">
        <v>3135</v>
      </c>
      <c r="B3137" s="2" t="str">
        <f>"王欣怡"</f>
        <v>王欣怡</v>
      </c>
      <c r="C3137" s="2" t="s">
        <v>2849</v>
      </c>
      <c r="D3137" s="2" t="s">
        <v>1128</v>
      </c>
    </row>
    <row r="3138" spans="1:4" ht="24.75" customHeight="1">
      <c r="A3138" s="2">
        <v>3136</v>
      </c>
      <c r="B3138" s="2" t="str">
        <f>"秦艳"</f>
        <v>秦艳</v>
      </c>
      <c r="C3138" s="2" t="s">
        <v>2850</v>
      </c>
      <c r="D3138" s="2" t="s">
        <v>1128</v>
      </c>
    </row>
    <row r="3139" spans="1:4" ht="24.75" customHeight="1">
      <c r="A3139" s="2">
        <v>3137</v>
      </c>
      <c r="B3139" s="2" t="str">
        <f>"杨海松"</f>
        <v>杨海松</v>
      </c>
      <c r="C3139" s="2" t="s">
        <v>2851</v>
      </c>
      <c r="D3139" s="2" t="s">
        <v>1128</v>
      </c>
    </row>
    <row r="3140" spans="1:4" ht="24.75" customHeight="1">
      <c r="A3140" s="2">
        <v>3138</v>
      </c>
      <c r="B3140" s="2" t="str">
        <f>"欧金凤"</f>
        <v>欧金凤</v>
      </c>
      <c r="C3140" s="2" t="s">
        <v>2852</v>
      </c>
      <c r="D3140" s="2" t="s">
        <v>1128</v>
      </c>
    </row>
    <row r="3141" spans="1:4" ht="24.75" customHeight="1">
      <c r="A3141" s="2">
        <v>3139</v>
      </c>
      <c r="B3141" s="2" t="str">
        <f>"陈名秋"</f>
        <v>陈名秋</v>
      </c>
      <c r="C3141" s="2" t="s">
        <v>2853</v>
      </c>
      <c r="D3141" s="2" t="s">
        <v>1128</v>
      </c>
    </row>
    <row r="3142" spans="1:4" ht="24.75" customHeight="1">
      <c r="A3142" s="2">
        <v>3140</v>
      </c>
      <c r="B3142" s="2" t="str">
        <f>"黄秋平"</f>
        <v>黄秋平</v>
      </c>
      <c r="C3142" s="2" t="s">
        <v>2854</v>
      </c>
      <c r="D3142" s="2" t="s">
        <v>1128</v>
      </c>
    </row>
    <row r="3143" spans="1:4" ht="24.75" customHeight="1">
      <c r="A3143" s="2">
        <v>3141</v>
      </c>
      <c r="B3143" s="2" t="str">
        <f>"王康萍"</f>
        <v>王康萍</v>
      </c>
      <c r="C3143" s="2" t="s">
        <v>2855</v>
      </c>
      <c r="D3143" s="2" t="s">
        <v>1128</v>
      </c>
    </row>
    <row r="3144" spans="1:4" ht="24.75" customHeight="1">
      <c r="A3144" s="2">
        <v>3142</v>
      </c>
      <c r="B3144" s="2" t="str">
        <f>"吴菊香"</f>
        <v>吴菊香</v>
      </c>
      <c r="C3144" s="2" t="s">
        <v>2856</v>
      </c>
      <c r="D3144" s="2" t="s">
        <v>1128</v>
      </c>
    </row>
    <row r="3145" spans="1:4" ht="24.75" customHeight="1">
      <c r="A3145" s="2">
        <v>3143</v>
      </c>
      <c r="B3145" s="2" t="str">
        <f>"王遥"</f>
        <v>王遥</v>
      </c>
      <c r="C3145" s="2" t="s">
        <v>2857</v>
      </c>
      <c r="D3145" s="2" t="s">
        <v>1128</v>
      </c>
    </row>
    <row r="3146" spans="1:4" ht="24.75" customHeight="1">
      <c r="A3146" s="2">
        <v>3144</v>
      </c>
      <c r="B3146" s="2" t="str">
        <f>"黎青帅"</f>
        <v>黎青帅</v>
      </c>
      <c r="C3146" s="2" t="s">
        <v>2858</v>
      </c>
      <c r="D3146" s="2" t="s">
        <v>1128</v>
      </c>
    </row>
    <row r="3147" spans="1:4" ht="24.75" customHeight="1">
      <c r="A3147" s="2">
        <v>3145</v>
      </c>
      <c r="B3147" s="2" t="str">
        <f>"陈婉芬"</f>
        <v>陈婉芬</v>
      </c>
      <c r="C3147" s="2" t="s">
        <v>2859</v>
      </c>
      <c r="D3147" s="2" t="s">
        <v>1128</v>
      </c>
    </row>
    <row r="3148" spans="1:4" ht="24.75" customHeight="1">
      <c r="A3148" s="2">
        <v>3146</v>
      </c>
      <c r="B3148" s="2" t="str">
        <f>"王春秋"</f>
        <v>王春秋</v>
      </c>
      <c r="C3148" s="2" t="s">
        <v>2860</v>
      </c>
      <c r="D3148" s="2" t="s">
        <v>1128</v>
      </c>
    </row>
    <row r="3149" spans="1:4" ht="24.75" customHeight="1">
      <c r="A3149" s="2">
        <v>3147</v>
      </c>
      <c r="B3149" s="2" t="str">
        <f>"王丽燕"</f>
        <v>王丽燕</v>
      </c>
      <c r="C3149" s="2" t="s">
        <v>2861</v>
      </c>
      <c r="D3149" s="2" t="s">
        <v>1128</v>
      </c>
    </row>
    <row r="3150" spans="1:4" ht="24.75" customHeight="1">
      <c r="A3150" s="2">
        <v>3148</v>
      </c>
      <c r="B3150" s="2" t="str">
        <f>"阎丽芬"</f>
        <v>阎丽芬</v>
      </c>
      <c r="C3150" s="2" t="s">
        <v>2862</v>
      </c>
      <c r="D3150" s="2" t="s">
        <v>1128</v>
      </c>
    </row>
    <row r="3151" spans="1:4" ht="24.75" customHeight="1">
      <c r="A3151" s="2">
        <v>3149</v>
      </c>
      <c r="B3151" s="2" t="str">
        <f>"魏文静"</f>
        <v>魏文静</v>
      </c>
      <c r="C3151" s="2" t="s">
        <v>2863</v>
      </c>
      <c r="D3151" s="2" t="s">
        <v>1128</v>
      </c>
    </row>
    <row r="3152" spans="1:4" ht="24.75" customHeight="1">
      <c r="A3152" s="2">
        <v>3150</v>
      </c>
      <c r="B3152" s="2" t="str">
        <f>" 吴卓丽"</f>
        <v> 吴卓丽</v>
      </c>
      <c r="C3152" s="2" t="s">
        <v>2864</v>
      </c>
      <c r="D3152" s="2" t="s">
        <v>1128</v>
      </c>
    </row>
    <row r="3153" spans="1:4" ht="24.75" customHeight="1">
      <c r="A3153" s="2">
        <v>3151</v>
      </c>
      <c r="B3153" s="2" t="str">
        <f>"黄垂敏"</f>
        <v>黄垂敏</v>
      </c>
      <c r="C3153" s="2" t="s">
        <v>240</v>
      </c>
      <c r="D3153" s="2" t="s">
        <v>1128</v>
      </c>
    </row>
    <row r="3154" spans="1:4" ht="24.75" customHeight="1">
      <c r="A3154" s="2">
        <v>3152</v>
      </c>
      <c r="B3154" s="2" t="str">
        <f>"严朝盈"</f>
        <v>严朝盈</v>
      </c>
      <c r="C3154" s="2" t="s">
        <v>2865</v>
      </c>
      <c r="D3154" s="2" t="s">
        <v>1128</v>
      </c>
    </row>
    <row r="3155" spans="1:4" ht="24.75" customHeight="1">
      <c r="A3155" s="2">
        <v>3153</v>
      </c>
      <c r="B3155" s="2" t="str">
        <f>"韦玉"</f>
        <v>韦玉</v>
      </c>
      <c r="C3155" s="2" t="s">
        <v>2866</v>
      </c>
      <c r="D3155" s="2" t="s">
        <v>1128</v>
      </c>
    </row>
    <row r="3156" spans="1:4" ht="24.75" customHeight="1">
      <c r="A3156" s="2">
        <v>3154</v>
      </c>
      <c r="B3156" s="2" t="str">
        <f>"黄蓝欣"</f>
        <v>黄蓝欣</v>
      </c>
      <c r="C3156" s="2" t="s">
        <v>2867</v>
      </c>
      <c r="D3156" s="2" t="s">
        <v>1128</v>
      </c>
    </row>
    <row r="3157" spans="1:4" ht="24.75" customHeight="1">
      <c r="A3157" s="2">
        <v>3155</v>
      </c>
      <c r="B3157" s="2" t="str">
        <f>"罗永冠"</f>
        <v>罗永冠</v>
      </c>
      <c r="C3157" s="2" t="s">
        <v>2868</v>
      </c>
      <c r="D3157" s="2" t="s">
        <v>1128</v>
      </c>
    </row>
    <row r="3158" spans="1:4" ht="24.75" customHeight="1">
      <c r="A3158" s="2">
        <v>3156</v>
      </c>
      <c r="B3158" s="2" t="str">
        <f>"林嘉颖"</f>
        <v>林嘉颖</v>
      </c>
      <c r="C3158" s="2" t="s">
        <v>1645</v>
      </c>
      <c r="D3158" s="2" t="s">
        <v>1128</v>
      </c>
    </row>
    <row r="3159" spans="1:4" ht="24.75" customHeight="1">
      <c r="A3159" s="2">
        <v>3157</v>
      </c>
      <c r="B3159" s="2" t="str">
        <f>"林诗超"</f>
        <v>林诗超</v>
      </c>
      <c r="C3159" s="2" t="s">
        <v>989</v>
      </c>
      <c r="D3159" s="2" t="s">
        <v>1128</v>
      </c>
    </row>
    <row r="3160" spans="1:4" ht="24.75" customHeight="1">
      <c r="A3160" s="2">
        <v>3158</v>
      </c>
      <c r="B3160" s="2" t="str">
        <f>"陈冠儒"</f>
        <v>陈冠儒</v>
      </c>
      <c r="C3160" s="2" t="s">
        <v>2869</v>
      </c>
      <c r="D3160" s="2" t="s">
        <v>1128</v>
      </c>
    </row>
    <row r="3161" spans="1:4" ht="24.75" customHeight="1">
      <c r="A3161" s="2">
        <v>3159</v>
      </c>
      <c r="B3161" s="2" t="str">
        <f>"陈红旭"</f>
        <v>陈红旭</v>
      </c>
      <c r="C3161" s="2" t="s">
        <v>2870</v>
      </c>
      <c r="D3161" s="2" t="s">
        <v>1128</v>
      </c>
    </row>
    <row r="3162" spans="1:4" ht="24.75" customHeight="1">
      <c r="A3162" s="2">
        <v>3160</v>
      </c>
      <c r="B3162" s="2" t="str">
        <f>"孙树柯"</f>
        <v>孙树柯</v>
      </c>
      <c r="C3162" s="2" t="s">
        <v>2871</v>
      </c>
      <c r="D3162" s="2" t="s">
        <v>1128</v>
      </c>
    </row>
    <row r="3163" spans="1:4" ht="24.75" customHeight="1">
      <c r="A3163" s="2">
        <v>3161</v>
      </c>
      <c r="B3163" s="2" t="str">
        <f>"吴国栋"</f>
        <v>吴国栋</v>
      </c>
      <c r="C3163" s="2" t="s">
        <v>2872</v>
      </c>
      <c r="D3163" s="2" t="s">
        <v>1128</v>
      </c>
    </row>
    <row r="3164" spans="1:4" ht="24.75" customHeight="1">
      <c r="A3164" s="2">
        <v>3162</v>
      </c>
      <c r="B3164" s="2" t="str">
        <f>"耿齐"</f>
        <v>耿齐</v>
      </c>
      <c r="C3164" s="2" t="s">
        <v>2873</v>
      </c>
      <c r="D3164" s="2" t="s">
        <v>1128</v>
      </c>
    </row>
    <row r="3165" spans="1:4" ht="24.75" customHeight="1">
      <c r="A3165" s="2">
        <v>3163</v>
      </c>
      <c r="B3165" s="2" t="str">
        <f>"王晓欣"</f>
        <v>王晓欣</v>
      </c>
      <c r="C3165" s="2" t="s">
        <v>2874</v>
      </c>
      <c r="D3165" s="2" t="s">
        <v>1128</v>
      </c>
    </row>
    <row r="3166" spans="1:4" ht="24.75" customHeight="1">
      <c r="A3166" s="2">
        <v>3164</v>
      </c>
      <c r="B3166" s="2" t="str">
        <f>"林琪"</f>
        <v>林琪</v>
      </c>
      <c r="C3166" s="2" t="s">
        <v>2875</v>
      </c>
      <c r="D3166" s="2" t="s">
        <v>1128</v>
      </c>
    </row>
    <row r="3167" spans="1:4" ht="24.75" customHeight="1">
      <c r="A3167" s="2">
        <v>3165</v>
      </c>
      <c r="B3167" s="2" t="str">
        <f>"高子晴"</f>
        <v>高子晴</v>
      </c>
      <c r="C3167" s="2" t="s">
        <v>2876</v>
      </c>
      <c r="D3167" s="2" t="s">
        <v>1128</v>
      </c>
    </row>
    <row r="3168" spans="1:4" ht="24.75" customHeight="1">
      <c r="A3168" s="2">
        <v>3166</v>
      </c>
      <c r="B3168" s="2" t="str">
        <f>"冯泽源"</f>
        <v>冯泽源</v>
      </c>
      <c r="C3168" s="2" t="s">
        <v>1487</v>
      </c>
      <c r="D3168" s="2" t="s">
        <v>1128</v>
      </c>
    </row>
    <row r="3169" spans="1:4" ht="24.75" customHeight="1">
      <c r="A3169" s="2">
        <v>3167</v>
      </c>
      <c r="B3169" s="2" t="str">
        <f>"吴佩婷"</f>
        <v>吴佩婷</v>
      </c>
      <c r="C3169" s="2" t="s">
        <v>877</v>
      </c>
      <c r="D3169" s="2" t="s">
        <v>1128</v>
      </c>
    </row>
    <row r="3170" spans="1:4" ht="24.75" customHeight="1">
      <c r="A3170" s="2">
        <v>3168</v>
      </c>
      <c r="B3170" s="2" t="str">
        <f>"陈姿含"</f>
        <v>陈姿含</v>
      </c>
      <c r="C3170" s="2" t="s">
        <v>2877</v>
      </c>
      <c r="D3170" s="2" t="s">
        <v>1128</v>
      </c>
    </row>
    <row r="3171" spans="1:4" ht="24.75" customHeight="1">
      <c r="A3171" s="2">
        <v>3169</v>
      </c>
      <c r="B3171" s="2" t="str">
        <f>"徐珍"</f>
        <v>徐珍</v>
      </c>
      <c r="C3171" s="2" t="s">
        <v>2878</v>
      </c>
      <c r="D3171" s="2" t="s">
        <v>1128</v>
      </c>
    </row>
    <row r="3172" spans="1:4" ht="24.75" customHeight="1">
      <c r="A3172" s="2">
        <v>3170</v>
      </c>
      <c r="B3172" s="2" t="str">
        <f>"王舒原"</f>
        <v>王舒原</v>
      </c>
      <c r="C3172" s="2" t="s">
        <v>2879</v>
      </c>
      <c r="D3172" s="2" t="s">
        <v>1128</v>
      </c>
    </row>
    <row r="3173" spans="1:4" ht="24.75" customHeight="1">
      <c r="A3173" s="2">
        <v>3171</v>
      </c>
      <c r="B3173" s="2" t="str">
        <f>"韦雪佳"</f>
        <v>韦雪佳</v>
      </c>
      <c r="C3173" s="2" t="s">
        <v>2880</v>
      </c>
      <c r="D3173" s="2" t="s">
        <v>1128</v>
      </c>
    </row>
    <row r="3174" spans="1:4" ht="24.75" customHeight="1">
      <c r="A3174" s="2">
        <v>3172</v>
      </c>
      <c r="B3174" s="2" t="str">
        <f>"王一清"</f>
        <v>王一清</v>
      </c>
      <c r="C3174" s="2" t="s">
        <v>2881</v>
      </c>
      <c r="D3174" s="2" t="s">
        <v>1128</v>
      </c>
    </row>
    <row r="3175" spans="1:4" ht="24.75" customHeight="1">
      <c r="A3175" s="2">
        <v>3173</v>
      </c>
      <c r="B3175" s="2" t="str">
        <f>"于昕阳"</f>
        <v>于昕阳</v>
      </c>
      <c r="C3175" s="2" t="s">
        <v>2882</v>
      </c>
      <c r="D3175" s="2" t="s">
        <v>1128</v>
      </c>
    </row>
    <row r="3176" spans="1:4" ht="24.75" customHeight="1">
      <c r="A3176" s="2">
        <v>3174</v>
      </c>
      <c r="B3176" s="2" t="str">
        <f>"符蓉"</f>
        <v>符蓉</v>
      </c>
      <c r="C3176" s="2" t="s">
        <v>2883</v>
      </c>
      <c r="D3176" s="2" t="s">
        <v>1128</v>
      </c>
    </row>
    <row r="3177" spans="1:4" ht="24.75" customHeight="1">
      <c r="A3177" s="2">
        <v>3175</v>
      </c>
      <c r="B3177" s="2" t="str">
        <f>"李金晶"</f>
        <v>李金晶</v>
      </c>
      <c r="C3177" s="2" t="s">
        <v>2416</v>
      </c>
      <c r="D3177" s="2" t="s">
        <v>1128</v>
      </c>
    </row>
    <row r="3178" spans="1:4" ht="24.75" customHeight="1">
      <c r="A3178" s="2">
        <v>3176</v>
      </c>
      <c r="B3178" s="2" t="str">
        <f>"辜玉蕾"</f>
        <v>辜玉蕾</v>
      </c>
      <c r="C3178" s="2" t="s">
        <v>1407</v>
      </c>
      <c r="D3178" s="2" t="s">
        <v>1128</v>
      </c>
    </row>
    <row r="3179" spans="1:4" ht="24.75" customHeight="1">
      <c r="A3179" s="2">
        <v>3177</v>
      </c>
      <c r="B3179" s="2" t="str">
        <f>"王川铭"</f>
        <v>王川铭</v>
      </c>
      <c r="C3179" s="2" t="s">
        <v>2884</v>
      </c>
      <c r="D3179" s="2" t="s">
        <v>1128</v>
      </c>
    </row>
    <row r="3180" spans="1:4" ht="24.75" customHeight="1">
      <c r="A3180" s="2">
        <v>3178</v>
      </c>
      <c r="B3180" s="2" t="str">
        <f>"云小丽"</f>
        <v>云小丽</v>
      </c>
      <c r="C3180" s="2" t="s">
        <v>2885</v>
      </c>
      <c r="D3180" s="2" t="s">
        <v>1128</v>
      </c>
    </row>
    <row r="3181" spans="1:4" ht="24.75" customHeight="1">
      <c r="A3181" s="2">
        <v>3179</v>
      </c>
      <c r="B3181" s="2" t="str">
        <f>"周玉明"</f>
        <v>周玉明</v>
      </c>
      <c r="C3181" s="2" t="s">
        <v>2886</v>
      </c>
      <c r="D3181" s="2" t="s">
        <v>1128</v>
      </c>
    </row>
    <row r="3182" spans="1:4" ht="24.75" customHeight="1">
      <c r="A3182" s="2">
        <v>3180</v>
      </c>
      <c r="B3182" s="2" t="str">
        <f>"李睿"</f>
        <v>李睿</v>
      </c>
      <c r="C3182" s="2" t="s">
        <v>2887</v>
      </c>
      <c r="D3182" s="2" t="s">
        <v>1128</v>
      </c>
    </row>
    <row r="3183" spans="1:4" ht="24.75" customHeight="1">
      <c r="A3183" s="2">
        <v>3181</v>
      </c>
      <c r="B3183" s="2" t="str">
        <f>"黄仁鸿"</f>
        <v>黄仁鸿</v>
      </c>
      <c r="C3183" s="2" t="s">
        <v>2888</v>
      </c>
      <c r="D3183" s="2" t="s">
        <v>1128</v>
      </c>
    </row>
    <row r="3184" spans="1:4" ht="24.75" customHeight="1">
      <c r="A3184" s="2">
        <v>3182</v>
      </c>
      <c r="B3184" s="2" t="str">
        <f>"陈积泉"</f>
        <v>陈积泉</v>
      </c>
      <c r="C3184" s="2" t="s">
        <v>2695</v>
      </c>
      <c r="D3184" s="2" t="s">
        <v>1128</v>
      </c>
    </row>
    <row r="3185" spans="1:4" ht="24.75" customHeight="1">
      <c r="A3185" s="2">
        <v>3183</v>
      </c>
      <c r="B3185" s="2" t="str">
        <f>"袁子胭"</f>
        <v>袁子胭</v>
      </c>
      <c r="C3185" s="2" t="s">
        <v>1492</v>
      </c>
      <c r="D3185" s="2" t="s">
        <v>1128</v>
      </c>
    </row>
    <row r="3186" spans="1:4" ht="24.75" customHeight="1">
      <c r="A3186" s="2">
        <v>3184</v>
      </c>
      <c r="B3186" s="2" t="str">
        <f>"黄兹源"</f>
        <v>黄兹源</v>
      </c>
      <c r="C3186" s="2" t="s">
        <v>2889</v>
      </c>
      <c r="D3186" s="2" t="s">
        <v>1128</v>
      </c>
    </row>
    <row r="3187" spans="1:4" ht="24.75" customHeight="1">
      <c r="A3187" s="2">
        <v>3185</v>
      </c>
      <c r="B3187" s="2" t="str">
        <f>"陈贻钢"</f>
        <v>陈贻钢</v>
      </c>
      <c r="C3187" s="2" t="s">
        <v>1592</v>
      </c>
      <c r="D3187" s="2" t="s">
        <v>1128</v>
      </c>
    </row>
    <row r="3188" spans="1:4" ht="24.75" customHeight="1">
      <c r="A3188" s="2">
        <v>3186</v>
      </c>
      <c r="B3188" s="2" t="str">
        <f>"蔡秀珍"</f>
        <v>蔡秀珍</v>
      </c>
      <c r="C3188" s="2" t="s">
        <v>2890</v>
      </c>
      <c r="D3188" s="2" t="s">
        <v>1128</v>
      </c>
    </row>
    <row r="3189" spans="1:4" ht="24.75" customHeight="1">
      <c r="A3189" s="2">
        <v>3187</v>
      </c>
      <c r="B3189" s="2" t="str">
        <f>"凌家霞"</f>
        <v>凌家霞</v>
      </c>
      <c r="C3189" s="2" t="s">
        <v>2891</v>
      </c>
      <c r="D3189" s="2" t="s">
        <v>1128</v>
      </c>
    </row>
    <row r="3190" spans="1:4" ht="24.75" customHeight="1">
      <c r="A3190" s="2">
        <v>3188</v>
      </c>
      <c r="B3190" s="2" t="str">
        <f>"罗智惠"</f>
        <v>罗智惠</v>
      </c>
      <c r="C3190" s="2" t="s">
        <v>2892</v>
      </c>
      <c r="D3190" s="2" t="s">
        <v>1128</v>
      </c>
    </row>
    <row r="3191" spans="1:4" ht="24.75" customHeight="1">
      <c r="A3191" s="2">
        <v>3189</v>
      </c>
      <c r="B3191" s="2" t="str">
        <f>"周娇"</f>
        <v>周娇</v>
      </c>
      <c r="C3191" s="2" t="s">
        <v>2893</v>
      </c>
      <c r="D3191" s="2" t="s">
        <v>1128</v>
      </c>
    </row>
    <row r="3192" spans="1:4" ht="24.75" customHeight="1">
      <c r="A3192" s="2">
        <v>3190</v>
      </c>
      <c r="B3192" s="2" t="str">
        <f>"吴捷"</f>
        <v>吴捷</v>
      </c>
      <c r="C3192" s="2" t="s">
        <v>2894</v>
      </c>
      <c r="D3192" s="2" t="s">
        <v>1128</v>
      </c>
    </row>
    <row r="3193" spans="1:4" ht="24.75" customHeight="1">
      <c r="A3193" s="2">
        <v>3191</v>
      </c>
      <c r="B3193" s="2" t="str">
        <f>"尹思"</f>
        <v>尹思</v>
      </c>
      <c r="C3193" s="2" t="s">
        <v>2895</v>
      </c>
      <c r="D3193" s="2" t="s">
        <v>1128</v>
      </c>
    </row>
    <row r="3194" spans="1:4" ht="24.75" customHeight="1">
      <c r="A3194" s="2">
        <v>3192</v>
      </c>
      <c r="B3194" s="2" t="str">
        <f>"王娇茹"</f>
        <v>王娇茹</v>
      </c>
      <c r="C3194" s="2" t="s">
        <v>2896</v>
      </c>
      <c r="D3194" s="2" t="s">
        <v>1128</v>
      </c>
    </row>
    <row r="3195" spans="1:4" ht="24.75" customHeight="1">
      <c r="A3195" s="2">
        <v>3193</v>
      </c>
      <c r="B3195" s="2" t="str">
        <f>"符富金"</f>
        <v>符富金</v>
      </c>
      <c r="C3195" s="2" t="s">
        <v>2897</v>
      </c>
      <c r="D3195" s="2" t="s">
        <v>1128</v>
      </c>
    </row>
    <row r="3196" spans="1:4" ht="24.75" customHeight="1">
      <c r="A3196" s="2">
        <v>3194</v>
      </c>
      <c r="B3196" s="2" t="str">
        <f>"陈积杰"</f>
        <v>陈积杰</v>
      </c>
      <c r="C3196" s="2" t="s">
        <v>2898</v>
      </c>
      <c r="D3196" s="2" t="s">
        <v>1128</v>
      </c>
    </row>
    <row r="3197" spans="1:4" ht="24.75" customHeight="1">
      <c r="A3197" s="2">
        <v>3195</v>
      </c>
      <c r="B3197" s="2" t="str">
        <f>"黎敏茜"</f>
        <v>黎敏茜</v>
      </c>
      <c r="C3197" s="2" t="s">
        <v>2899</v>
      </c>
      <c r="D3197" s="2" t="s">
        <v>1128</v>
      </c>
    </row>
    <row r="3198" spans="1:4" ht="24.75" customHeight="1">
      <c r="A3198" s="2">
        <v>3196</v>
      </c>
      <c r="B3198" s="2" t="str">
        <f>"文美炫"</f>
        <v>文美炫</v>
      </c>
      <c r="C3198" s="2" t="s">
        <v>877</v>
      </c>
      <c r="D3198" s="2" t="s">
        <v>1128</v>
      </c>
    </row>
    <row r="3199" spans="1:4" ht="24.75" customHeight="1">
      <c r="A3199" s="2">
        <v>3197</v>
      </c>
      <c r="B3199" s="2" t="str">
        <f>"吕初坪"</f>
        <v>吕初坪</v>
      </c>
      <c r="C3199" s="2" t="s">
        <v>2900</v>
      </c>
      <c r="D3199" s="2" t="s">
        <v>1128</v>
      </c>
    </row>
    <row r="3200" spans="1:4" ht="24.75" customHeight="1">
      <c r="A3200" s="2">
        <v>3198</v>
      </c>
      <c r="B3200" s="2" t="str">
        <f>"蔡王维"</f>
        <v>蔡王维</v>
      </c>
      <c r="C3200" s="2" t="s">
        <v>2901</v>
      </c>
      <c r="D3200" s="2" t="s">
        <v>1128</v>
      </c>
    </row>
    <row r="3201" spans="1:4" ht="24.75" customHeight="1">
      <c r="A3201" s="2">
        <v>3199</v>
      </c>
      <c r="B3201" s="2" t="str">
        <f>"许洋海"</f>
        <v>许洋海</v>
      </c>
      <c r="C3201" s="2" t="s">
        <v>1078</v>
      </c>
      <c r="D3201" s="2" t="s">
        <v>1128</v>
      </c>
    </row>
    <row r="3202" spans="1:4" ht="24.75" customHeight="1">
      <c r="A3202" s="2">
        <v>3200</v>
      </c>
      <c r="B3202" s="2" t="str">
        <f>"罗娇丽"</f>
        <v>罗娇丽</v>
      </c>
      <c r="C3202" s="2" t="s">
        <v>2902</v>
      </c>
      <c r="D3202" s="2" t="s">
        <v>1128</v>
      </c>
    </row>
    <row r="3203" spans="1:4" ht="24.75" customHeight="1">
      <c r="A3203" s="2">
        <v>3201</v>
      </c>
      <c r="B3203" s="2" t="str">
        <f>"王小银"</f>
        <v>王小银</v>
      </c>
      <c r="C3203" s="2" t="s">
        <v>918</v>
      </c>
      <c r="D3203" s="2" t="s">
        <v>1128</v>
      </c>
    </row>
    <row r="3204" spans="1:4" ht="24.75" customHeight="1">
      <c r="A3204" s="2">
        <v>3202</v>
      </c>
      <c r="B3204" s="2" t="str">
        <f>"刘教伟"</f>
        <v>刘教伟</v>
      </c>
      <c r="C3204" s="2" t="s">
        <v>2903</v>
      </c>
      <c r="D3204" s="2" t="s">
        <v>1128</v>
      </c>
    </row>
    <row r="3205" spans="1:4" ht="24.75" customHeight="1">
      <c r="A3205" s="2">
        <v>3203</v>
      </c>
      <c r="B3205" s="2" t="str">
        <f>"符秋穗"</f>
        <v>符秋穗</v>
      </c>
      <c r="C3205" s="2" t="s">
        <v>2904</v>
      </c>
      <c r="D3205" s="2" t="s">
        <v>1128</v>
      </c>
    </row>
    <row r="3206" spans="1:4" ht="24.75" customHeight="1">
      <c r="A3206" s="2">
        <v>3204</v>
      </c>
      <c r="B3206" s="2" t="str">
        <f>"钟教娉"</f>
        <v>钟教娉</v>
      </c>
      <c r="C3206" s="2" t="s">
        <v>2905</v>
      </c>
      <c r="D3206" s="2" t="s">
        <v>1128</v>
      </c>
    </row>
    <row r="3207" spans="1:4" ht="24.75" customHeight="1">
      <c r="A3207" s="2">
        <v>3205</v>
      </c>
      <c r="B3207" s="2" t="str">
        <f>"张力匀"</f>
        <v>张力匀</v>
      </c>
      <c r="C3207" s="2" t="s">
        <v>2906</v>
      </c>
      <c r="D3207" s="2" t="s">
        <v>1128</v>
      </c>
    </row>
    <row r="3208" spans="1:4" ht="24.75" customHeight="1">
      <c r="A3208" s="2">
        <v>3206</v>
      </c>
      <c r="B3208" s="2" t="str">
        <f>"符明浩"</f>
        <v>符明浩</v>
      </c>
      <c r="C3208" s="2" t="s">
        <v>2907</v>
      </c>
      <c r="D3208" s="2" t="s">
        <v>1128</v>
      </c>
    </row>
    <row r="3209" spans="1:4" ht="24.75" customHeight="1">
      <c r="A3209" s="2">
        <v>3207</v>
      </c>
      <c r="B3209" s="2" t="str">
        <f>"李佳洋"</f>
        <v>李佳洋</v>
      </c>
      <c r="C3209" s="2" t="s">
        <v>2908</v>
      </c>
      <c r="D3209" s="2" t="s">
        <v>1128</v>
      </c>
    </row>
    <row r="3210" spans="1:4" ht="24.75" customHeight="1">
      <c r="A3210" s="2">
        <v>3208</v>
      </c>
      <c r="B3210" s="2" t="str">
        <f>"袁凤琴"</f>
        <v>袁凤琴</v>
      </c>
      <c r="C3210" s="2" t="s">
        <v>2909</v>
      </c>
      <c r="D3210" s="2" t="s">
        <v>1128</v>
      </c>
    </row>
    <row r="3211" spans="1:4" ht="24.75" customHeight="1">
      <c r="A3211" s="2">
        <v>3209</v>
      </c>
      <c r="B3211" s="2" t="str">
        <f>"唐丽木"</f>
        <v>唐丽木</v>
      </c>
      <c r="C3211" s="2" t="s">
        <v>2308</v>
      </c>
      <c r="D3211" s="2" t="s">
        <v>1128</v>
      </c>
    </row>
    <row r="3212" spans="1:4" ht="24.75" customHeight="1">
      <c r="A3212" s="2">
        <v>3210</v>
      </c>
      <c r="B3212" s="2" t="str">
        <f>"何文静"</f>
        <v>何文静</v>
      </c>
      <c r="C3212" s="2" t="s">
        <v>2910</v>
      </c>
      <c r="D3212" s="2" t="s">
        <v>1128</v>
      </c>
    </row>
    <row r="3213" spans="1:4" ht="24.75" customHeight="1">
      <c r="A3213" s="2">
        <v>3211</v>
      </c>
      <c r="B3213" s="2" t="str">
        <f>"李布静"</f>
        <v>李布静</v>
      </c>
      <c r="C3213" s="2" t="s">
        <v>2911</v>
      </c>
      <c r="D3213" s="2" t="s">
        <v>1128</v>
      </c>
    </row>
    <row r="3214" spans="1:4" ht="24.75" customHeight="1">
      <c r="A3214" s="2">
        <v>3212</v>
      </c>
      <c r="B3214" s="2" t="str">
        <f>"邢其丽"</f>
        <v>邢其丽</v>
      </c>
      <c r="C3214" s="2" t="s">
        <v>2912</v>
      </c>
      <c r="D3214" s="2" t="s">
        <v>1128</v>
      </c>
    </row>
    <row r="3215" spans="1:4" ht="24.75" customHeight="1">
      <c r="A3215" s="2">
        <v>3213</v>
      </c>
      <c r="B3215" s="2" t="str">
        <f>"卓玛莉"</f>
        <v>卓玛莉</v>
      </c>
      <c r="C3215" s="2" t="s">
        <v>2913</v>
      </c>
      <c r="D3215" s="2" t="s">
        <v>1128</v>
      </c>
    </row>
    <row r="3216" spans="1:4" ht="24.75" customHeight="1">
      <c r="A3216" s="2">
        <v>3214</v>
      </c>
      <c r="B3216" s="2" t="str">
        <f>"王晓娟"</f>
        <v>王晓娟</v>
      </c>
      <c r="C3216" s="2" t="s">
        <v>793</v>
      </c>
      <c r="D3216" s="2" t="s">
        <v>1128</v>
      </c>
    </row>
    <row r="3217" spans="1:4" ht="24.75" customHeight="1">
      <c r="A3217" s="2">
        <v>3215</v>
      </c>
      <c r="B3217" s="2" t="str">
        <f>"郑秋琴"</f>
        <v>郑秋琴</v>
      </c>
      <c r="C3217" s="2" t="s">
        <v>2914</v>
      </c>
      <c r="D3217" s="2" t="s">
        <v>1128</v>
      </c>
    </row>
    <row r="3218" spans="1:4" ht="24.75" customHeight="1">
      <c r="A3218" s="2">
        <v>3216</v>
      </c>
      <c r="B3218" s="2" t="str">
        <f>"吉才娟"</f>
        <v>吉才娟</v>
      </c>
      <c r="C3218" s="2" t="s">
        <v>1190</v>
      </c>
      <c r="D3218" s="2" t="s">
        <v>1128</v>
      </c>
    </row>
    <row r="3219" spans="1:4" ht="24.75" customHeight="1">
      <c r="A3219" s="2">
        <v>3217</v>
      </c>
      <c r="B3219" s="2" t="str">
        <f>"王子荟"</f>
        <v>王子荟</v>
      </c>
      <c r="C3219" s="2" t="s">
        <v>138</v>
      </c>
      <c r="D3219" s="2" t="s">
        <v>1128</v>
      </c>
    </row>
    <row r="3220" spans="1:4" ht="24.75" customHeight="1">
      <c r="A3220" s="2">
        <v>3218</v>
      </c>
      <c r="B3220" s="2" t="str">
        <f>"李佳钰"</f>
        <v>李佳钰</v>
      </c>
      <c r="C3220" s="2" t="s">
        <v>2915</v>
      </c>
      <c r="D3220" s="2" t="s">
        <v>1128</v>
      </c>
    </row>
    <row r="3221" spans="1:4" ht="24.75" customHeight="1">
      <c r="A3221" s="2">
        <v>3219</v>
      </c>
      <c r="B3221" s="2" t="str">
        <f>"陈昌"</f>
        <v>陈昌</v>
      </c>
      <c r="C3221" s="2" t="s">
        <v>2916</v>
      </c>
      <c r="D3221" s="2" t="s">
        <v>1128</v>
      </c>
    </row>
    <row r="3222" spans="1:4" ht="24.75" customHeight="1">
      <c r="A3222" s="2">
        <v>3220</v>
      </c>
      <c r="B3222" s="2" t="str">
        <f>"吴爽"</f>
        <v>吴爽</v>
      </c>
      <c r="C3222" s="2" t="s">
        <v>2917</v>
      </c>
      <c r="D3222" s="2" t="s">
        <v>1128</v>
      </c>
    </row>
    <row r="3223" spans="1:4" ht="24.75" customHeight="1">
      <c r="A3223" s="2">
        <v>3221</v>
      </c>
      <c r="B3223" s="2" t="str">
        <f>"谭樱艳"</f>
        <v>谭樱艳</v>
      </c>
      <c r="C3223" s="2" t="s">
        <v>2035</v>
      </c>
      <c r="D3223" s="2" t="s">
        <v>1128</v>
      </c>
    </row>
    <row r="3224" spans="1:4" ht="24.75" customHeight="1">
      <c r="A3224" s="2">
        <v>3222</v>
      </c>
      <c r="B3224" s="2" t="str">
        <f>"曹兰兰"</f>
        <v>曹兰兰</v>
      </c>
      <c r="C3224" s="2" t="s">
        <v>2918</v>
      </c>
      <c r="D3224" s="2" t="s">
        <v>1128</v>
      </c>
    </row>
    <row r="3225" spans="1:4" ht="24.75" customHeight="1">
      <c r="A3225" s="2">
        <v>3223</v>
      </c>
      <c r="B3225" s="2" t="str">
        <f>"陈柳屹"</f>
        <v>陈柳屹</v>
      </c>
      <c r="C3225" s="2" t="s">
        <v>311</v>
      </c>
      <c r="D3225" s="2" t="s">
        <v>1128</v>
      </c>
    </row>
    <row r="3226" spans="1:4" ht="24.75" customHeight="1">
      <c r="A3226" s="2">
        <v>3224</v>
      </c>
      <c r="B3226" s="2" t="str">
        <f>"符艺女"</f>
        <v>符艺女</v>
      </c>
      <c r="C3226" s="2" t="s">
        <v>2919</v>
      </c>
      <c r="D3226" s="2" t="s">
        <v>1128</v>
      </c>
    </row>
    <row r="3227" spans="1:4" ht="24.75" customHeight="1">
      <c r="A3227" s="2">
        <v>3225</v>
      </c>
      <c r="B3227" s="2" t="str">
        <f>"张艺"</f>
        <v>张艺</v>
      </c>
      <c r="C3227" s="2" t="s">
        <v>2920</v>
      </c>
      <c r="D3227" s="2" t="s">
        <v>1128</v>
      </c>
    </row>
    <row r="3228" spans="1:4" ht="24.75" customHeight="1">
      <c r="A3228" s="2">
        <v>3226</v>
      </c>
      <c r="B3228" s="2" t="str">
        <f>"叶潘潘"</f>
        <v>叶潘潘</v>
      </c>
      <c r="C3228" s="2" t="s">
        <v>2921</v>
      </c>
      <c r="D3228" s="2" t="s">
        <v>1128</v>
      </c>
    </row>
    <row r="3229" spans="1:4" ht="24.75" customHeight="1">
      <c r="A3229" s="2">
        <v>3227</v>
      </c>
      <c r="B3229" s="2" t="str">
        <f>"李智明"</f>
        <v>李智明</v>
      </c>
      <c r="C3229" s="2" t="s">
        <v>2922</v>
      </c>
      <c r="D3229" s="2" t="s">
        <v>1128</v>
      </c>
    </row>
    <row r="3230" spans="1:4" ht="24.75" customHeight="1">
      <c r="A3230" s="2">
        <v>3228</v>
      </c>
      <c r="B3230" s="2" t="str">
        <f>"李月秋"</f>
        <v>李月秋</v>
      </c>
      <c r="C3230" s="2" t="s">
        <v>2923</v>
      </c>
      <c r="D3230" s="2" t="s">
        <v>1128</v>
      </c>
    </row>
    <row r="3231" spans="1:4" ht="24.75" customHeight="1">
      <c r="A3231" s="2">
        <v>3229</v>
      </c>
      <c r="B3231" s="2" t="str">
        <f>"蔡瑾"</f>
        <v>蔡瑾</v>
      </c>
      <c r="C3231" s="2" t="s">
        <v>2924</v>
      </c>
      <c r="D3231" s="2" t="s">
        <v>1128</v>
      </c>
    </row>
    <row r="3232" spans="1:4" ht="24.75" customHeight="1">
      <c r="A3232" s="2">
        <v>3230</v>
      </c>
      <c r="B3232" s="2" t="str">
        <f>"熊文汇"</f>
        <v>熊文汇</v>
      </c>
      <c r="C3232" s="2" t="s">
        <v>1821</v>
      </c>
      <c r="D3232" s="2" t="s">
        <v>1128</v>
      </c>
    </row>
    <row r="3233" spans="1:4" ht="24.75" customHeight="1">
      <c r="A3233" s="2">
        <v>3231</v>
      </c>
      <c r="B3233" s="2" t="str">
        <f>"赵庭恺"</f>
        <v>赵庭恺</v>
      </c>
      <c r="C3233" s="2" t="s">
        <v>2925</v>
      </c>
      <c r="D3233" s="2" t="s">
        <v>1128</v>
      </c>
    </row>
    <row r="3234" spans="1:4" ht="24.75" customHeight="1">
      <c r="A3234" s="2">
        <v>3232</v>
      </c>
      <c r="B3234" s="2" t="str">
        <f>"张琳婉"</f>
        <v>张琳婉</v>
      </c>
      <c r="C3234" s="2" t="s">
        <v>2926</v>
      </c>
      <c r="D3234" s="2" t="s">
        <v>1128</v>
      </c>
    </row>
    <row r="3235" spans="1:4" ht="24.75" customHeight="1">
      <c r="A3235" s="2">
        <v>3233</v>
      </c>
      <c r="B3235" s="2" t="str">
        <f>"王转送"</f>
        <v>王转送</v>
      </c>
      <c r="C3235" s="2" t="s">
        <v>2927</v>
      </c>
      <c r="D3235" s="2" t="s">
        <v>1128</v>
      </c>
    </row>
    <row r="3236" spans="1:4" ht="24.75" customHeight="1">
      <c r="A3236" s="2">
        <v>3234</v>
      </c>
      <c r="B3236" s="2" t="str">
        <f>"程剑英"</f>
        <v>程剑英</v>
      </c>
      <c r="C3236" s="2" t="s">
        <v>2928</v>
      </c>
      <c r="D3236" s="2" t="s">
        <v>1128</v>
      </c>
    </row>
    <row r="3237" spans="1:4" ht="24.75" customHeight="1">
      <c r="A3237" s="2">
        <v>3235</v>
      </c>
      <c r="B3237" s="2" t="str">
        <f>"李婷梅"</f>
        <v>李婷梅</v>
      </c>
      <c r="C3237" s="2" t="s">
        <v>2929</v>
      </c>
      <c r="D3237" s="2" t="s">
        <v>1128</v>
      </c>
    </row>
    <row r="3238" spans="1:4" ht="24.75" customHeight="1">
      <c r="A3238" s="2">
        <v>3236</v>
      </c>
      <c r="B3238" s="2" t="str">
        <f>"钟孝敬"</f>
        <v>钟孝敬</v>
      </c>
      <c r="C3238" s="2" t="s">
        <v>2930</v>
      </c>
      <c r="D3238" s="2" t="s">
        <v>1128</v>
      </c>
    </row>
    <row r="3239" spans="1:4" ht="24.75" customHeight="1">
      <c r="A3239" s="2">
        <v>3237</v>
      </c>
      <c r="B3239" s="2" t="str">
        <f>"莫乔茵"</f>
        <v>莫乔茵</v>
      </c>
      <c r="C3239" s="2" t="s">
        <v>2931</v>
      </c>
      <c r="D3239" s="2" t="s">
        <v>1128</v>
      </c>
    </row>
    <row r="3240" spans="1:4" ht="24.75" customHeight="1">
      <c r="A3240" s="2">
        <v>3238</v>
      </c>
      <c r="B3240" s="2" t="str">
        <f>"符棉"</f>
        <v>符棉</v>
      </c>
      <c r="C3240" s="2" t="s">
        <v>2932</v>
      </c>
      <c r="D3240" s="2" t="s">
        <v>1128</v>
      </c>
    </row>
    <row r="3241" spans="1:4" ht="24.75" customHeight="1">
      <c r="A3241" s="2">
        <v>3239</v>
      </c>
      <c r="B3241" s="2" t="str">
        <f>"黄莹"</f>
        <v>黄莹</v>
      </c>
      <c r="C3241" s="2" t="s">
        <v>2933</v>
      </c>
      <c r="D3241" s="2" t="s">
        <v>1128</v>
      </c>
    </row>
    <row r="3242" spans="1:4" ht="24.75" customHeight="1">
      <c r="A3242" s="2">
        <v>3240</v>
      </c>
      <c r="B3242" s="2" t="str">
        <f>"陈奕梧"</f>
        <v>陈奕梧</v>
      </c>
      <c r="C3242" s="2" t="s">
        <v>2934</v>
      </c>
      <c r="D3242" s="2" t="s">
        <v>1128</v>
      </c>
    </row>
    <row r="3243" spans="1:4" ht="24.75" customHeight="1">
      <c r="A3243" s="2">
        <v>3241</v>
      </c>
      <c r="B3243" s="2" t="str">
        <f>"王凌宇"</f>
        <v>王凌宇</v>
      </c>
      <c r="C3243" s="2" t="s">
        <v>2935</v>
      </c>
      <c r="D3243" s="2" t="s">
        <v>1128</v>
      </c>
    </row>
    <row r="3244" spans="1:4" ht="24.75" customHeight="1">
      <c r="A3244" s="2">
        <v>3242</v>
      </c>
      <c r="B3244" s="2" t="str">
        <f>"符雪贝"</f>
        <v>符雪贝</v>
      </c>
      <c r="C3244" s="2" t="s">
        <v>2936</v>
      </c>
      <c r="D3244" s="2" t="s">
        <v>1128</v>
      </c>
    </row>
    <row r="3245" spans="1:4" ht="24.75" customHeight="1">
      <c r="A3245" s="2">
        <v>3243</v>
      </c>
      <c r="B3245" s="2" t="str">
        <f>"岑彩思"</f>
        <v>岑彩思</v>
      </c>
      <c r="C3245" s="2" t="s">
        <v>2937</v>
      </c>
      <c r="D3245" s="2" t="s">
        <v>1128</v>
      </c>
    </row>
    <row r="3246" spans="1:4" ht="24.75" customHeight="1">
      <c r="A3246" s="2">
        <v>3244</v>
      </c>
      <c r="B3246" s="2" t="str">
        <f>"林婷豫"</f>
        <v>林婷豫</v>
      </c>
      <c r="C3246" s="2" t="s">
        <v>2938</v>
      </c>
      <c r="D3246" s="2" t="s">
        <v>1128</v>
      </c>
    </row>
    <row r="3247" spans="1:4" ht="24.75" customHeight="1">
      <c r="A3247" s="2">
        <v>3245</v>
      </c>
      <c r="B3247" s="2" t="str">
        <f>"符福"</f>
        <v>符福</v>
      </c>
      <c r="C3247" s="2" t="s">
        <v>2939</v>
      </c>
      <c r="D3247" s="2" t="s">
        <v>1128</v>
      </c>
    </row>
    <row r="3248" spans="1:4" ht="24.75" customHeight="1">
      <c r="A3248" s="2">
        <v>3246</v>
      </c>
      <c r="B3248" s="2" t="str">
        <f>"李祖杰"</f>
        <v>李祖杰</v>
      </c>
      <c r="C3248" s="2" t="s">
        <v>198</v>
      </c>
      <c r="D3248" s="2" t="s">
        <v>1128</v>
      </c>
    </row>
    <row r="3249" spans="1:4" ht="24.75" customHeight="1">
      <c r="A3249" s="2">
        <v>3247</v>
      </c>
      <c r="B3249" s="2" t="str">
        <f>"陈伏虎"</f>
        <v>陈伏虎</v>
      </c>
      <c r="C3249" s="2" t="s">
        <v>2940</v>
      </c>
      <c r="D3249" s="2" t="s">
        <v>1128</v>
      </c>
    </row>
    <row r="3250" spans="1:4" ht="24.75" customHeight="1">
      <c r="A3250" s="2">
        <v>3248</v>
      </c>
      <c r="B3250" s="2" t="str">
        <f>"邢一凡"</f>
        <v>邢一凡</v>
      </c>
      <c r="C3250" s="2" t="s">
        <v>2941</v>
      </c>
      <c r="D3250" s="2" t="s">
        <v>1128</v>
      </c>
    </row>
    <row r="3251" spans="1:4" ht="24.75" customHeight="1">
      <c r="A3251" s="2">
        <v>3249</v>
      </c>
      <c r="B3251" s="2" t="str">
        <f>"何奕东"</f>
        <v>何奕东</v>
      </c>
      <c r="C3251" s="2" t="s">
        <v>2942</v>
      </c>
      <c r="D3251" s="2" t="s">
        <v>1128</v>
      </c>
    </row>
    <row r="3252" spans="1:4" ht="24.75" customHeight="1">
      <c r="A3252" s="2">
        <v>3250</v>
      </c>
      <c r="B3252" s="2" t="str">
        <f>"钟跃明"</f>
        <v>钟跃明</v>
      </c>
      <c r="C3252" s="2" t="s">
        <v>2943</v>
      </c>
      <c r="D3252" s="2" t="s">
        <v>1128</v>
      </c>
    </row>
    <row r="3253" spans="1:4" ht="24.75" customHeight="1">
      <c r="A3253" s="2">
        <v>3251</v>
      </c>
      <c r="B3253" s="2" t="str">
        <f>"王楷"</f>
        <v>王楷</v>
      </c>
      <c r="C3253" s="2" t="s">
        <v>535</v>
      </c>
      <c r="D3253" s="2" t="s">
        <v>1128</v>
      </c>
    </row>
    <row r="3254" spans="1:4" ht="24.75" customHeight="1">
      <c r="A3254" s="2">
        <v>3252</v>
      </c>
      <c r="B3254" s="2" t="str">
        <f>"王岑星"</f>
        <v>王岑星</v>
      </c>
      <c r="C3254" s="2" t="s">
        <v>2944</v>
      </c>
      <c r="D3254" s="2" t="s">
        <v>1128</v>
      </c>
    </row>
    <row r="3255" spans="1:4" ht="24.75" customHeight="1">
      <c r="A3255" s="2">
        <v>3253</v>
      </c>
      <c r="B3255" s="2" t="str">
        <f>"龙舒婷"</f>
        <v>龙舒婷</v>
      </c>
      <c r="C3255" s="2" t="s">
        <v>2945</v>
      </c>
      <c r="D3255" s="2" t="s">
        <v>1128</v>
      </c>
    </row>
    <row r="3256" spans="1:4" ht="24.75" customHeight="1">
      <c r="A3256" s="2">
        <v>3254</v>
      </c>
      <c r="B3256" s="2" t="str">
        <f>"邢孔业"</f>
        <v>邢孔业</v>
      </c>
      <c r="C3256" s="2" t="s">
        <v>2695</v>
      </c>
      <c r="D3256" s="2" t="s">
        <v>1128</v>
      </c>
    </row>
    <row r="3257" spans="1:4" ht="24.75" customHeight="1">
      <c r="A3257" s="2">
        <v>3255</v>
      </c>
      <c r="B3257" s="2" t="str">
        <f>"刘靖"</f>
        <v>刘靖</v>
      </c>
      <c r="C3257" s="2" t="s">
        <v>2946</v>
      </c>
      <c r="D3257" s="2" t="s">
        <v>1128</v>
      </c>
    </row>
    <row r="3258" spans="1:4" ht="24.75" customHeight="1">
      <c r="A3258" s="2">
        <v>3256</v>
      </c>
      <c r="B3258" s="2" t="str">
        <f>"石昕"</f>
        <v>石昕</v>
      </c>
      <c r="C3258" s="2" t="s">
        <v>2947</v>
      </c>
      <c r="D3258" s="2" t="s">
        <v>1128</v>
      </c>
    </row>
    <row r="3259" spans="1:4" ht="24.75" customHeight="1">
      <c r="A3259" s="2">
        <v>3257</v>
      </c>
      <c r="B3259" s="2" t="str">
        <f>"陈泓霏"</f>
        <v>陈泓霏</v>
      </c>
      <c r="C3259" s="2" t="s">
        <v>2948</v>
      </c>
      <c r="D3259" s="2" t="s">
        <v>1128</v>
      </c>
    </row>
    <row r="3260" spans="1:4" ht="24.75" customHeight="1">
      <c r="A3260" s="2">
        <v>3258</v>
      </c>
      <c r="B3260" s="2" t="str">
        <f>"吴丽姣"</f>
        <v>吴丽姣</v>
      </c>
      <c r="C3260" s="2" t="s">
        <v>2949</v>
      </c>
      <c r="D3260" s="2" t="s">
        <v>1128</v>
      </c>
    </row>
    <row r="3261" spans="1:4" ht="24.75" customHeight="1">
      <c r="A3261" s="2">
        <v>3259</v>
      </c>
      <c r="B3261" s="2" t="str">
        <f>"林诗颖"</f>
        <v>林诗颖</v>
      </c>
      <c r="C3261" s="2" t="s">
        <v>2950</v>
      </c>
      <c r="D3261" s="2" t="s">
        <v>1128</v>
      </c>
    </row>
    <row r="3262" spans="1:4" ht="24.75" customHeight="1">
      <c r="A3262" s="2">
        <v>3260</v>
      </c>
      <c r="B3262" s="2" t="str">
        <f>"邢益干"</f>
        <v>邢益干</v>
      </c>
      <c r="C3262" s="2" t="s">
        <v>1229</v>
      </c>
      <c r="D3262" s="2" t="s">
        <v>1128</v>
      </c>
    </row>
    <row r="3263" spans="1:4" ht="24.75" customHeight="1">
      <c r="A3263" s="2">
        <v>3261</v>
      </c>
      <c r="B3263" s="2" t="str">
        <f>"洪世华"</f>
        <v>洪世华</v>
      </c>
      <c r="C3263" s="2" t="s">
        <v>2951</v>
      </c>
      <c r="D3263" s="2" t="s">
        <v>1128</v>
      </c>
    </row>
    <row r="3264" spans="1:4" ht="24.75" customHeight="1">
      <c r="A3264" s="2">
        <v>3262</v>
      </c>
      <c r="B3264" s="2" t="str">
        <f>"赵绵辉"</f>
        <v>赵绵辉</v>
      </c>
      <c r="C3264" s="2" t="s">
        <v>2952</v>
      </c>
      <c r="D3264" s="2" t="s">
        <v>1128</v>
      </c>
    </row>
    <row r="3265" spans="1:4" ht="24.75" customHeight="1">
      <c r="A3265" s="2">
        <v>3263</v>
      </c>
      <c r="B3265" s="2" t="str">
        <f>"李尹馨"</f>
        <v>李尹馨</v>
      </c>
      <c r="C3265" s="2" t="s">
        <v>2953</v>
      </c>
      <c r="D3265" s="2" t="s">
        <v>1128</v>
      </c>
    </row>
    <row r="3266" spans="1:4" ht="24.75" customHeight="1">
      <c r="A3266" s="2">
        <v>3264</v>
      </c>
      <c r="B3266" s="2" t="str">
        <f>"王小凤"</f>
        <v>王小凤</v>
      </c>
      <c r="C3266" s="2" t="s">
        <v>2954</v>
      </c>
      <c r="D3266" s="2" t="s">
        <v>1128</v>
      </c>
    </row>
    <row r="3267" spans="1:4" ht="24.75" customHeight="1">
      <c r="A3267" s="2">
        <v>3265</v>
      </c>
      <c r="B3267" s="2" t="str">
        <f>"韩蕊"</f>
        <v>韩蕊</v>
      </c>
      <c r="C3267" s="2" t="s">
        <v>2955</v>
      </c>
      <c r="D3267" s="2" t="s">
        <v>1128</v>
      </c>
    </row>
    <row r="3268" spans="1:4" ht="24.75" customHeight="1">
      <c r="A3268" s="2">
        <v>3266</v>
      </c>
      <c r="B3268" s="2" t="str">
        <f>"许振师"</f>
        <v>许振师</v>
      </c>
      <c r="C3268" s="2" t="s">
        <v>2956</v>
      </c>
      <c r="D3268" s="2" t="s">
        <v>1128</v>
      </c>
    </row>
    <row r="3269" spans="1:4" ht="24.75" customHeight="1">
      <c r="A3269" s="2">
        <v>3267</v>
      </c>
      <c r="B3269" s="2" t="str">
        <f>"张昭勋"</f>
        <v>张昭勋</v>
      </c>
      <c r="C3269" s="2" t="s">
        <v>2957</v>
      </c>
      <c r="D3269" s="2" t="s">
        <v>1128</v>
      </c>
    </row>
    <row r="3270" spans="1:4" ht="24.75" customHeight="1">
      <c r="A3270" s="2">
        <v>3268</v>
      </c>
      <c r="B3270" s="2" t="str">
        <f>"杨举"</f>
        <v>杨举</v>
      </c>
      <c r="C3270" s="2" t="s">
        <v>2958</v>
      </c>
      <c r="D3270" s="2" t="s">
        <v>1128</v>
      </c>
    </row>
    <row r="3271" spans="1:4" ht="24.75" customHeight="1">
      <c r="A3271" s="2">
        <v>3269</v>
      </c>
      <c r="B3271" s="2" t="str">
        <f>"陈斌"</f>
        <v>陈斌</v>
      </c>
      <c r="C3271" s="2" t="s">
        <v>2959</v>
      </c>
      <c r="D3271" s="2" t="s">
        <v>1128</v>
      </c>
    </row>
    <row r="3272" spans="1:4" ht="24.75" customHeight="1">
      <c r="A3272" s="2">
        <v>3270</v>
      </c>
      <c r="B3272" s="2" t="str">
        <f>"吕娜"</f>
        <v>吕娜</v>
      </c>
      <c r="C3272" s="2" t="s">
        <v>2960</v>
      </c>
      <c r="D3272" s="2" t="s">
        <v>1128</v>
      </c>
    </row>
    <row r="3273" spans="1:4" ht="24.75" customHeight="1">
      <c r="A3273" s="2">
        <v>3271</v>
      </c>
      <c r="B3273" s="2" t="str">
        <f>"李真"</f>
        <v>李真</v>
      </c>
      <c r="C3273" s="2" t="s">
        <v>2961</v>
      </c>
      <c r="D3273" s="2" t="s">
        <v>1128</v>
      </c>
    </row>
    <row r="3274" spans="1:4" ht="24.75" customHeight="1">
      <c r="A3274" s="2">
        <v>3272</v>
      </c>
      <c r="B3274" s="2" t="str">
        <f>"吴守悌"</f>
        <v>吴守悌</v>
      </c>
      <c r="C3274" s="2" t="s">
        <v>2962</v>
      </c>
      <c r="D3274" s="2" t="s">
        <v>1128</v>
      </c>
    </row>
    <row r="3275" spans="1:4" ht="24.75" customHeight="1">
      <c r="A3275" s="2">
        <v>3273</v>
      </c>
      <c r="B3275" s="2" t="str">
        <f>"张琼琳"</f>
        <v>张琼琳</v>
      </c>
      <c r="C3275" s="2" t="s">
        <v>2963</v>
      </c>
      <c r="D3275" s="2" t="s">
        <v>1128</v>
      </c>
    </row>
    <row r="3276" spans="1:4" ht="24.75" customHeight="1">
      <c r="A3276" s="2">
        <v>3274</v>
      </c>
      <c r="B3276" s="2" t="str">
        <f>"刘俊秀"</f>
        <v>刘俊秀</v>
      </c>
      <c r="C3276" s="2" t="s">
        <v>2964</v>
      </c>
      <c r="D3276" s="2" t="s">
        <v>1128</v>
      </c>
    </row>
    <row r="3277" spans="1:4" ht="24.75" customHeight="1">
      <c r="A3277" s="2">
        <v>3275</v>
      </c>
      <c r="B3277" s="2" t="str">
        <f>"司小龙"</f>
        <v>司小龙</v>
      </c>
      <c r="C3277" s="2" t="s">
        <v>2965</v>
      </c>
      <c r="D3277" s="2" t="s">
        <v>1128</v>
      </c>
    </row>
    <row r="3278" spans="1:4" ht="24.75" customHeight="1">
      <c r="A3278" s="2">
        <v>3276</v>
      </c>
      <c r="B3278" s="2" t="str">
        <f>"郭衍国"</f>
        <v>郭衍国</v>
      </c>
      <c r="C3278" s="2" t="s">
        <v>701</v>
      </c>
      <c r="D3278" s="2" t="s">
        <v>1128</v>
      </c>
    </row>
    <row r="3279" spans="1:4" ht="24.75" customHeight="1">
      <c r="A3279" s="2">
        <v>3277</v>
      </c>
      <c r="B3279" s="2" t="str">
        <f>"郑烁"</f>
        <v>郑烁</v>
      </c>
      <c r="C3279" s="2" t="s">
        <v>2966</v>
      </c>
      <c r="D3279" s="2" t="s">
        <v>1128</v>
      </c>
    </row>
    <row r="3280" spans="1:4" ht="24.75" customHeight="1">
      <c r="A3280" s="2">
        <v>3278</v>
      </c>
      <c r="B3280" s="2" t="str">
        <f>"符江丹"</f>
        <v>符江丹</v>
      </c>
      <c r="C3280" s="2" t="s">
        <v>1406</v>
      </c>
      <c r="D3280" s="2" t="s">
        <v>1128</v>
      </c>
    </row>
    <row r="3281" spans="1:4" ht="24.75" customHeight="1">
      <c r="A3281" s="2">
        <v>3279</v>
      </c>
      <c r="B3281" s="2" t="str">
        <f>"吴承方"</f>
        <v>吴承方</v>
      </c>
      <c r="C3281" s="2" t="s">
        <v>2535</v>
      </c>
      <c r="D3281" s="2" t="s">
        <v>1128</v>
      </c>
    </row>
    <row r="3282" spans="1:4" ht="24.75" customHeight="1">
      <c r="A3282" s="2">
        <v>3280</v>
      </c>
      <c r="B3282" s="2" t="str">
        <f>"周婕"</f>
        <v>周婕</v>
      </c>
      <c r="C3282" s="2" t="s">
        <v>2967</v>
      </c>
      <c r="D3282" s="2" t="s">
        <v>1128</v>
      </c>
    </row>
    <row r="3283" spans="1:4" ht="24.75" customHeight="1">
      <c r="A3283" s="2">
        <v>3281</v>
      </c>
      <c r="B3283" s="2" t="str">
        <f>"曾川"</f>
        <v>曾川</v>
      </c>
      <c r="C3283" s="2" t="s">
        <v>2968</v>
      </c>
      <c r="D3283" s="2" t="s">
        <v>1128</v>
      </c>
    </row>
    <row r="3284" spans="1:4" ht="24.75" customHeight="1">
      <c r="A3284" s="2">
        <v>3282</v>
      </c>
      <c r="B3284" s="2" t="str">
        <f>"符冬"</f>
        <v>符冬</v>
      </c>
      <c r="C3284" s="2" t="s">
        <v>2969</v>
      </c>
      <c r="D3284" s="2" t="s">
        <v>1128</v>
      </c>
    </row>
    <row r="3285" spans="1:4" ht="24.75" customHeight="1">
      <c r="A3285" s="2">
        <v>3283</v>
      </c>
      <c r="B3285" s="2" t="str">
        <f>"唐日丽"</f>
        <v>唐日丽</v>
      </c>
      <c r="C3285" s="2" t="s">
        <v>2970</v>
      </c>
      <c r="D3285" s="2" t="s">
        <v>1128</v>
      </c>
    </row>
    <row r="3286" spans="1:4" ht="24.75" customHeight="1">
      <c r="A3286" s="2">
        <v>3284</v>
      </c>
      <c r="B3286" s="2" t="str">
        <f>"王婵"</f>
        <v>王婵</v>
      </c>
      <c r="C3286" s="2" t="s">
        <v>2971</v>
      </c>
      <c r="D3286" s="2" t="s">
        <v>1128</v>
      </c>
    </row>
    <row r="3287" spans="1:4" ht="24.75" customHeight="1">
      <c r="A3287" s="2">
        <v>3285</v>
      </c>
      <c r="B3287" s="2" t="str">
        <f>"左阳"</f>
        <v>左阳</v>
      </c>
      <c r="C3287" s="2" t="s">
        <v>1737</v>
      </c>
      <c r="D3287" s="2" t="s">
        <v>1128</v>
      </c>
    </row>
    <row r="3288" spans="1:4" ht="24.75" customHeight="1">
      <c r="A3288" s="2">
        <v>3286</v>
      </c>
      <c r="B3288" s="2" t="str">
        <f>"韦馨悠"</f>
        <v>韦馨悠</v>
      </c>
      <c r="C3288" s="2" t="s">
        <v>2972</v>
      </c>
      <c r="D3288" s="2" t="s">
        <v>1128</v>
      </c>
    </row>
    <row r="3289" spans="1:4" ht="24.75" customHeight="1">
      <c r="A3289" s="2">
        <v>3287</v>
      </c>
      <c r="B3289" s="2" t="str">
        <f>"李子捷"</f>
        <v>李子捷</v>
      </c>
      <c r="C3289" s="2" t="s">
        <v>2973</v>
      </c>
      <c r="D3289" s="2" t="s">
        <v>1128</v>
      </c>
    </row>
    <row r="3290" spans="1:4" ht="24.75" customHeight="1">
      <c r="A3290" s="2">
        <v>3288</v>
      </c>
      <c r="B3290" s="2" t="str">
        <f>"林栩卉"</f>
        <v>林栩卉</v>
      </c>
      <c r="C3290" s="2" t="s">
        <v>2187</v>
      </c>
      <c r="D3290" s="2" t="s">
        <v>1128</v>
      </c>
    </row>
    <row r="3291" spans="1:4" ht="24.75" customHeight="1">
      <c r="A3291" s="2">
        <v>3289</v>
      </c>
      <c r="B3291" s="2" t="str">
        <f>"陈民燕"</f>
        <v>陈民燕</v>
      </c>
      <c r="C3291" s="2" t="s">
        <v>2864</v>
      </c>
      <c r="D3291" s="2" t="s">
        <v>1128</v>
      </c>
    </row>
    <row r="3292" spans="1:4" ht="24.75" customHeight="1">
      <c r="A3292" s="2">
        <v>3290</v>
      </c>
      <c r="B3292" s="2" t="str">
        <f>"张媛媛"</f>
        <v>张媛媛</v>
      </c>
      <c r="C3292" s="2" t="s">
        <v>2974</v>
      </c>
      <c r="D3292" s="2" t="s">
        <v>1128</v>
      </c>
    </row>
    <row r="3293" spans="1:4" ht="24.75" customHeight="1">
      <c r="A3293" s="2">
        <v>3291</v>
      </c>
      <c r="B3293" s="2" t="str">
        <f>"林芳玮"</f>
        <v>林芳玮</v>
      </c>
      <c r="C3293" s="2" t="s">
        <v>2975</v>
      </c>
      <c r="D3293" s="2" t="s">
        <v>1128</v>
      </c>
    </row>
    <row r="3294" spans="1:4" ht="24.75" customHeight="1">
      <c r="A3294" s="2">
        <v>3292</v>
      </c>
      <c r="B3294" s="2" t="str">
        <f>"刘付杰晴"</f>
        <v>刘付杰晴</v>
      </c>
      <c r="C3294" s="2" t="s">
        <v>2976</v>
      </c>
      <c r="D3294" s="2" t="s">
        <v>1128</v>
      </c>
    </row>
    <row r="3295" spans="1:4" ht="24.75" customHeight="1">
      <c r="A3295" s="2">
        <v>3293</v>
      </c>
      <c r="B3295" s="2" t="str">
        <f>"黄曼玲"</f>
        <v>黄曼玲</v>
      </c>
      <c r="C3295" s="2" t="s">
        <v>2977</v>
      </c>
      <c r="D3295" s="2" t="s">
        <v>1128</v>
      </c>
    </row>
    <row r="3296" spans="1:4" ht="24.75" customHeight="1">
      <c r="A3296" s="2">
        <v>3294</v>
      </c>
      <c r="B3296" s="2" t="str">
        <f>"马红绡"</f>
        <v>马红绡</v>
      </c>
      <c r="C3296" s="2" t="s">
        <v>2978</v>
      </c>
      <c r="D3296" s="2" t="s">
        <v>1128</v>
      </c>
    </row>
    <row r="3297" spans="1:4" ht="24.75" customHeight="1">
      <c r="A3297" s="2">
        <v>3295</v>
      </c>
      <c r="B3297" s="2" t="str">
        <f>"林菁"</f>
        <v>林菁</v>
      </c>
      <c r="C3297" s="2" t="s">
        <v>2979</v>
      </c>
      <c r="D3297" s="2" t="s">
        <v>1128</v>
      </c>
    </row>
    <row r="3298" spans="1:4" ht="24.75" customHeight="1">
      <c r="A3298" s="2">
        <v>3296</v>
      </c>
      <c r="B3298" s="2" t="str">
        <f>"王德钟"</f>
        <v>王德钟</v>
      </c>
      <c r="C3298" s="2" t="s">
        <v>2980</v>
      </c>
      <c r="D3298" s="2" t="s">
        <v>1128</v>
      </c>
    </row>
    <row r="3299" spans="1:4" ht="24.75" customHeight="1">
      <c r="A3299" s="2">
        <v>3297</v>
      </c>
      <c r="B3299" s="2" t="str">
        <f>"刘益彤"</f>
        <v>刘益彤</v>
      </c>
      <c r="C3299" s="2" t="s">
        <v>2981</v>
      </c>
      <c r="D3299" s="2" t="s">
        <v>1128</v>
      </c>
    </row>
    <row r="3300" spans="1:4" ht="24.75" customHeight="1">
      <c r="A3300" s="2">
        <v>3298</v>
      </c>
      <c r="B3300" s="2" t="str">
        <f>"李政泽"</f>
        <v>李政泽</v>
      </c>
      <c r="C3300" s="2" t="s">
        <v>2982</v>
      </c>
      <c r="D3300" s="2" t="s">
        <v>1128</v>
      </c>
    </row>
    <row r="3301" spans="1:4" ht="24.75" customHeight="1">
      <c r="A3301" s="2">
        <v>3299</v>
      </c>
      <c r="B3301" s="2" t="str">
        <f>"冯娇"</f>
        <v>冯娇</v>
      </c>
      <c r="C3301" s="2" t="s">
        <v>2983</v>
      </c>
      <c r="D3301" s="2" t="s">
        <v>1128</v>
      </c>
    </row>
    <row r="3302" spans="1:4" ht="24.75" customHeight="1">
      <c r="A3302" s="2">
        <v>3300</v>
      </c>
      <c r="B3302" s="2" t="str">
        <f>"费媛媛"</f>
        <v>费媛媛</v>
      </c>
      <c r="C3302" s="2" t="s">
        <v>2984</v>
      </c>
      <c r="D3302" s="2" t="s">
        <v>1128</v>
      </c>
    </row>
    <row r="3303" spans="1:4" ht="24.75" customHeight="1">
      <c r="A3303" s="2">
        <v>3301</v>
      </c>
      <c r="B3303" s="2" t="str">
        <f>"林彩虹"</f>
        <v>林彩虹</v>
      </c>
      <c r="C3303" s="2" t="s">
        <v>2985</v>
      </c>
      <c r="D3303" s="2" t="s">
        <v>1128</v>
      </c>
    </row>
    <row r="3304" spans="1:4" ht="24.75" customHeight="1">
      <c r="A3304" s="2">
        <v>3302</v>
      </c>
      <c r="B3304" s="2" t="str">
        <f>"符楷"</f>
        <v>符楷</v>
      </c>
      <c r="C3304" s="2" t="s">
        <v>890</v>
      </c>
      <c r="D3304" s="2" t="s">
        <v>1128</v>
      </c>
    </row>
    <row r="3305" spans="1:4" ht="24.75" customHeight="1">
      <c r="A3305" s="2">
        <v>3303</v>
      </c>
      <c r="B3305" s="2" t="str">
        <f>"邝怡心"</f>
        <v>邝怡心</v>
      </c>
      <c r="C3305" s="2" t="s">
        <v>2986</v>
      </c>
      <c r="D3305" s="2" t="s">
        <v>1128</v>
      </c>
    </row>
    <row r="3306" spans="1:4" ht="24.75" customHeight="1">
      <c r="A3306" s="2">
        <v>3304</v>
      </c>
      <c r="B3306" s="2" t="str">
        <f>"王丹"</f>
        <v>王丹</v>
      </c>
      <c r="C3306" s="2" t="s">
        <v>2987</v>
      </c>
      <c r="D3306" s="2" t="s">
        <v>1128</v>
      </c>
    </row>
    <row r="3307" spans="1:4" ht="24.75" customHeight="1">
      <c r="A3307" s="2">
        <v>3305</v>
      </c>
      <c r="B3307" s="2" t="str">
        <f>"丁君慧"</f>
        <v>丁君慧</v>
      </c>
      <c r="C3307" s="2" t="s">
        <v>2988</v>
      </c>
      <c r="D3307" s="2" t="s">
        <v>1128</v>
      </c>
    </row>
    <row r="3308" spans="1:4" ht="24.75" customHeight="1">
      <c r="A3308" s="2">
        <v>3306</v>
      </c>
      <c r="B3308" s="2" t="str">
        <f>"杨惠景"</f>
        <v>杨惠景</v>
      </c>
      <c r="C3308" s="2" t="s">
        <v>1428</v>
      </c>
      <c r="D3308" s="2" t="s">
        <v>1128</v>
      </c>
    </row>
    <row r="3309" spans="1:4" ht="24.75" customHeight="1">
      <c r="A3309" s="2">
        <v>3307</v>
      </c>
      <c r="B3309" s="2" t="str">
        <f>"王心莹"</f>
        <v>王心莹</v>
      </c>
      <c r="C3309" s="2" t="s">
        <v>2989</v>
      </c>
      <c r="D3309" s="2" t="s">
        <v>1128</v>
      </c>
    </row>
    <row r="3310" spans="1:4" ht="24.75" customHeight="1">
      <c r="A3310" s="2">
        <v>3308</v>
      </c>
      <c r="B3310" s="2" t="str">
        <f>"梁菲"</f>
        <v>梁菲</v>
      </c>
      <c r="C3310" s="2" t="s">
        <v>2990</v>
      </c>
      <c r="D3310" s="2" t="s">
        <v>1128</v>
      </c>
    </row>
    <row r="3311" spans="1:4" ht="24.75" customHeight="1">
      <c r="A3311" s="2">
        <v>3309</v>
      </c>
      <c r="B3311" s="2" t="str">
        <f>"林安欣"</f>
        <v>林安欣</v>
      </c>
      <c r="C3311" s="2" t="s">
        <v>2991</v>
      </c>
      <c r="D3311" s="2" t="s">
        <v>1128</v>
      </c>
    </row>
    <row r="3312" spans="1:4" ht="24.75" customHeight="1">
      <c r="A3312" s="2">
        <v>3310</v>
      </c>
      <c r="B3312" s="2" t="str">
        <f>"杨昌政"</f>
        <v>杨昌政</v>
      </c>
      <c r="C3312" s="2" t="s">
        <v>2992</v>
      </c>
      <c r="D3312" s="2" t="s">
        <v>1128</v>
      </c>
    </row>
    <row r="3313" spans="1:4" ht="24.75" customHeight="1">
      <c r="A3313" s="2">
        <v>3311</v>
      </c>
      <c r="B3313" s="2" t="str">
        <f>"李莹"</f>
        <v>李莹</v>
      </c>
      <c r="C3313" s="2" t="s">
        <v>2993</v>
      </c>
      <c r="D3313" s="2" t="s">
        <v>1128</v>
      </c>
    </row>
    <row r="3314" spans="1:4" ht="24.75" customHeight="1">
      <c r="A3314" s="2">
        <v>3312</v>
      </c>
      <c r="B3314" s="2" t="str">
        <f>"刘倩"</f>
        <v>刘倩</v>
      </c>
      <c r="C3314" s="2" t="s">
        <v>2994</v>
      </c>
      <c r="D3314" s="2" t="s">
        <v>1128</v>
      </c>
    </row>
    <row r="3315" spans="1:4" ht="24.75" customHeight="1">
      <c r="A3315" s="2">
        <v>3313</v>
      </c>
      <c r="B3315" s="2" t="str">
        <f>"林莹莹"</f>
        <v>林莹莹</v>
      </c>
      <c r="C3315" s="2" t="s">
        <v>2995</v>
      </c>
      <c r="D3315" s="2" t="s">
        <v>1128</v>
      </c>
    </row>
    <row r="3316" spans="1:4" ht="24.75" customHeight="1">
      <c r="A3316" s="2">
        <v>3314</v>
      </c>
      <c r="B3316" s="2" t="str">
        <f>"陈咏宁"</f>
        <v>陈咏宁</v>
      </c>
      <c r="C3316" s="2" t="s">
        <v>2996</v>
      </c>
      <c r="D3316" s="2" t="s">
        <v>1128</v>
      </c>
    </row>
    <row r="3317" spans="1:4" ht="24.75" customHeight="1">
      <c r="A3317" s="2">
        <v>3315</v>
      </c>
      <c r="B3317" s="2" t="str">
        <f>"蒙钟怡"</f>
        <v>蒙钟怡</v>
      </c>
      <c r="C3317" s="2" t="s">
        <v>2997</v>
      </c>
      <c r="D3317" s="2" t="s">
        <v>1128</v>
      </c>
    </row>
    <row r="3318" spans="1:4" ht="24.75" customHeight="1">
      <c r="A3318" s="2">
        <v>3316</v>
      </c>
      <c r="B3318" s="2" t="str">
        <f>"李廷秀"</f>
        <v>李廷秀</v>
      </c>
      <c r="C3318" s="2" t="s">
        <v>2998</v>
      </c>
      <c r="D3318" s="2" t="s">
        <v>1128</v>
      </c>
    </row>
    <row r="3319" spans="1:4" ht="24.75" customHeight="1">
      <c r="A3319" s="2">
        <v>3317</v>
      </c>
      <c r="B3319" s="2" t="str">
        <f>"杨婉英"</f>
        <v>杨婉英</v>
      </c>
      <c r="C3319" s="2" t="s">
        <v>2999</v>
      </c>
      <c r="D3319" s="2" t="s">
        <v>1128</v>
      </c>
    </row>
    <row r="3320" spans="1:4" ht="24.75" customHeight="1">
      <c r="A3320" s="2">
        <v>3318</v>
      </c>
      <c r="B3320" s="2" t="str">
        <f>"朱东旭"</f>
        <v>朱东旭</v>
      </c>
      <c r="C3320" s="2" t="s">
        <v>3000</v>
      </c>
      <c r="D3320" s="2" t="s">
        <v>1128</v>
      </c>
    </row>
    <row r="3321" spans="1:4" ht="24.75" customHeight="1">
      <c r="A3321" s="2">
        <v>3319</v>
      </c>
      <c r="B3321" s="2" t="str">
        <f>"郑帅忠"</f>
        <v>郑帅忠</v>
      </c>
      <c r="C3321" s="2" t="s">
        <v>3001</v>
      </c>
      <c r="D3321" s="2" t="s">
        <v>1128</v>
      </c>
    </row>
    <row r="3322" spans="1:4" ht="24.75" customHeight="1">
      <c r="A3322" s="2">
        <v>3320</v>
      </c>
      <c r="B3322" s="2" t="str">
        <f>"陈云霞"</f>
        <v>陈云霞</v>
      </c>
      <c r="C3322" s="2" t="s">
        <v>3002</v>
      </c>
      <c r="D3322" s="2" t="s">
        <v>1128</v>
      </c>
    </row>
    <row r="3323" spans="1:4" ht="24.75" customHeight="1">
      <c r="A3323" s="2">
        <v>3321</v>
      </c>
      <c r="B3323" s="2" t="str">
        <f>"·张颖"</f>
        <v>·张颖</v>
      </c>
      <c r="C3323" s="2" t="s">
        <v>3003</v>
      </c>
      <c r="D3323" s="2" t="s">
        <v>1128</v>
      </c>
    </row>
    <row r="3324" spans="1:4" ht="24.75" customHeight="1">
      <c r="A3324" s="2">
        <v>3322</v>
      </c>
      <c r="B3324" s="2" t="str">
        <f>"唐林珍"</f>
        <v>唐林珍</v>
      </c>
      <c r="C3324" s="2" t="s">
        <v>3004</v>
      </c>
      <c r="D3324" s="2" t="s">
        <v>1128</v>
      </c>
    </row>
    <row r="3325" spans="1:4" ht="24.75" customHeight="1">
      <c r="A3325" s="2">
        <v>3323</v>
      </c>
      <c r="B3325" s="2" t="str">
        <f>"陈乃雄"</f>
        <v>陈乃雄</v>
      </c>
      <c r="C3325" s="2" t="s">
        <v>3005</v>
      </c>
      <c r="D3325" s="2" t="s">
        <v>1128</v>
      </c>
    </row>
    <row r="3326" spans="1:4" ht="24.75" customHeight="1">
      <c r="A3326" s="2">
        <v>3324</v>
      </c>
      <c r="B3326" s="2" t="str">
        <f>"郭妃妃"</f>
        <v>郭妃妃</v>
      </c>
      <c r="C3326" s="2" t="s">
        <v>1281</v>
      </c>
      <c r="D3326" s="2" t="s">
        <v>1128</v>
      </c>
    </row>
    <row r="3327" spans="1:4" ht="24.75" customHeight="1">
      <c r="A3327" s="2">
        <v>3325</v>
      </c>
      <c r="B3327" s="2" t="str">
        <f>"王梦绮"</f>
        <v>王梦绮</v>
      </c>
      <c r="C3327" s="2" t="s">
        <v>3006</v>
      </c>
      <c r="D3327" s="2" t="s">
        <v>1128</v>
      </c>
    </row>
    <row r="3328" spans="1:4" ht="24.75" customHeight="1">
      <c r="A3328" s="2">
        <v>3326</v>
      </c>
      <c r="B3328" s="2" t="str">
        <f>"吴强"</f>
        <v>吴强</v>
      </c>
      <c r="C3328" s="2" t="s">
        <v>3007</v>
      </c>
      <c r="D3328" s="2" t="s">
        <v>1128</v>
      </c>
    </row>
    <row r="3329" spans="1:4" ht="24.75" customHeight="1">
      <c r="A3329" s="2">
        <v>3327</v>
      </c>
      <c r="B3329" s="2" t="str">
        <f>"陈春慧"</f>
        <v>陈春慧</v>
      </c>
      <c r="C3329" s="2" t="s">
        <v>3008</v>
      </c>
      <c r="D3329" s="2" t="s">
        <v>1128</v>
      </c>
    </row>
    <row r="3330" spans="1:4" ht="24.75" customHeight="1">
      <c r="A3330" s="2">
        <v>3328</v>
      </c>
      <c r="B3330" s="2" t="str">
        <f>"廖海燕"</f>
        <v>廖海燕</v>
      </c>
      <c r="C3330" s="2" t="s">
        <v>3009</v>
      </c>
      <c r="D3330" s="2" t="s">
        <v>1128</v>
      </c>
    </row>
    <row r="3331" spans="1:4" ht="24.75" customHeight="1">
      <c r="A3331" s="2">
        <v>3329</v>
      </c>
      <c r="B3331" s="2" t="str">
        <f>"陶雅婷"</f>
        <v>陶雅婷</v>
      </c>
      <c r="C3331" s="2" t="s">
        <v>3010</v>
      </c>
      <c r="D3331" s="2" t="s">
        <v>1128</v>
      </c>
    </row>
    <row r="3332" spans="1:4" ht="24.75" customHeight="1">
      <c r="A3332" s="2">
        <v>3330</v>
      </c>
      <c r="B3332" s="2" t="str">
        <f>"张祺"</f>
        <v>张祺</v>
      </c>
      <c r="C3332" s="2" t="s">
        <v>3011</v>
      </c>
      <c r="D3332" s="2" t="s">
        <v>1128</v>
      </c>
    </row>
    <row r="3333" spans="1:4" ht="24.75" customHeight="1">
      <c r="A3333" s="2">
        <v>3331</v>
      </c>
      <c r="B3333" s="2" t="str">
        <f>"吴国瑞"</f>
        <v>吴国瑞</v>
      </c>
      <c r="C3333" s="2" t="s">
        <v>3012</v>
      </c>
      <c r="D3333" s="2" t="s">
        <v>1128</v>
      </c>
    </row>
    <row r="3334" spans="1:4" ht="24.75" customHeight="1">
      <c r="A3334" s="2">
        <v>3332</v>
      </c>
      <c r="B3334" s="2" t="str">
        <f>"李佳慧"</f>
        <v>李佳慧</v>
      </c>
      <c r="C3334" s="2" t="s">
        <v>3013</v>
      </c>
      <c r="D3334" s="2" t="s">
        <v>1128</v>
      </c>
    </row>
    <row r="3335" spans="1:4" ht="24.75" customHeight="1">
      <c r="A3335" s="2">
        <v>3333</v>
      </c>
      <c r="B3335" s="2" t="str">
        <f>"张元蔚"</f>
        <v>张元蔚</v>
      </c>
      <c r="C3335" s="2" t="s">
        <v>3014</v>
      </c>
      <c r="D3335" s="2" t="s">
        <v>1128</v>
      </c>
    </row>
    <row r="3336" spans="1:4" ht="24.75" customHeight="1">
      <c r="A3336" s="2">
        <v>3334</v>
      </c>
      <c r="B3336" s="2" t="str">
        <f>"蔡峻彬"</f>
        <v>蔡峻彬</v>
      </c>
      <c r="C3336" s="2" t="s">
        <v>3015</v>
      </c>
      <c r="D3336" s="2" t="s">
        <v>1128</v>
      </c>
    </row>
    <row r="3337" spans="1:4" ht="24.75" customHeight="1">
      <c r="A3337" s="2">
        <v>3335</v>
      </c>
      <c r="B3337" s="2" t="str">
        <f>"卢茹芯"</f>
        <v>卢茹芯</v>
      </c>
      <c r="C3337" s="2" t="s">
        <v>3016</v>
      </c>
      <c r="D3337" s="2" t="s">
        <v>1128</v>
      </c>
    </row>
    <row r="3338" spans="1:4" ht="24.75" customHeight="1">
      <c r="A3338" s="2">
        <v>3336</v>
      </c>
      <c r="B3338" s="2" t="str">
        <f>"吴梦哲"</f>
        <v>吴梦哲</v>
      </c>
      <c r="C3338" s="2" t="s">
        <v>3017</v>
      </c>
      <c r="D3338" s="2" t="s">
        <v>1128</v>
      </c>
    </row>
    <row r="3339" spans="1:4" ht="24.75" customHeight="1">
      <c r="A3339" s="2">
        <v>3337</v>
      </c>
      <c r="B3339" s="2" t="str">
        <f>"司泽强"</f>
        <v>司泽强</v>
      </c>
      <c r="C3339" s="2" t="s">
        <v>3018</v>
      </c>
      <c r="D3339" s="2" t="s">
        <v>1128</v>
      </c>
    </row>
    <row r="3340" spans="1:4" ht="24.75" customHeight="1">
      <c r="A3340" s="2">
        <v>3338</v>
      </c>
      <c r="B3340" s="2" t="str">
        <f>"郭育珊"</f>
        <v>郭育珊</v>
      </c>
      <c r="C3340" s="2" t="s">
        <v>3019</v>
      </c>
      <c r="D3340" s="2" t="s">
        <v>1128</v>
      </c>
    </row>
    <row r="3341" spans="1:4" ht="24.75" customHeight="1">
      <c r="A3341" s="2">
        <v>3339</v>
      </c>
      <c r="B3341" s="2" t="str">
        <f>"黄娜"</f>
        <v>黄娜</v>
      </c>
      <c r="C3341" s="2" t="s">
        <v>3020</v>
      </c>
      <c r="D3341" s="2" t="s">
        <v>1128</v>
      </c>
    </row>
    <row r="3342" spans="1:4" ht="24.75" customHeight="1">
      <c r="A3342" s="2">
        <v>3340</v>
      </c>
      <c r="B3342" s="2" t="str">
        <f>"蒙嘉潆"</f>
        <v>蒙嘉潆</v>
      </c>
      <c r="C3342" s="2" t="s">
        <v>3021</v>
      </c>
      <c r="D3342" s="2" t="s">
        <v>1128</v>
      </c>
    </row>
    <row r="3343" spans="1:4" ht="24.75" customHeight="1">
      <c r="A3343" s="2">
        <v>3341</v>
      </c>
      <c r="B3343" s="2" t="str">
        <f>"张敏敏"</f>
        <v>张敏敏</v>
      </c>
      <c r="C3343" s="2" t="s">
        <v>3022</v>
      </c>
      <c r="D3343" s="2" t="s">
        <v>1128</v>
      </c>
    </row>
    <row r="3344" spans="1:4" ht="24.75" customHeight="1">
      <c r="A3344" s="2">
        <v>3342</v>
      </c>
      <c r="B3344" s="2" t="str">
        <f>"林小莉"</f>
        <v>林小莉</v>
      </c>
      <c r="C3344" s="2" t="s">
        <v>3023</v>
      </c>
      <c r="D3344" s="2" t="s">
        <v>1128</v>
      </c>
    </row>
    <row r="3345" spans="1:4" ht="24.75" customHeight="1">
      <c r="A3345" s="2">
        <v>3343</v>
      </c>
      <c r="B3345" s="2" t="str">
        <f>"陈振豪"</f>
        <v>陈振豪</v>
      </c>
      <c r="C3345" s="2" t="s">
        <v>3024</v>
      </c>
      <c r="D3345" s="2" t="s">
        <v>1128</v>
      </c>
    </row>
    <row r="3346" spans="1:4" ht="24.75" customHeight="1">
      <c r="A3346" s="2">
        <v>3344</v>
      </c>
      <c r="B3346" s="2" t="str">
        <f>"李小群"</f>
        <v>李小群</v>
      </c>
      <c r="C3346" s="2" t="s">
        <v>3025</v>
      </c>
      <c r="D3346" s="2" t="s">
        <v>1128</v>
      </c>
    </row>
    <row r="3347" spans="1:4" ht="24.75" customHeight="1">
      <c r="A3347" s="2">
        <v>3345</v>
      </c>
      <c r="B3347" s="2" t="str">
        <f>"张琪皎"</f>
        <v>张琪皎</v>
      </c>
      <c r="C3347" s="2" t="s">
        <v>3026</v>
      </c>
      <c r="D3347" s="2" t="s">
        <v>1128</v>
      </c>
    </row>
    <row r="3348" spans="1:4" ht="24.75" customHeight="1">
      <c r="A3348" s="2">
        <v>3346</v>
      </c>
      <c r="B3348" s="2" t="str">
        <f>"李翼定"</f>
        <v>李翼定</v>
      </c>
      <c r="C3348" s="2" t="s">
        <v>3027</v>
      </c>
      <c r="D3348" s="2" t="s">
        <v>1128</v>
      </c>
    </row>
    <row r="3349" spans="1:4" ht="24.75" customHeight="1">
      <c r="A3349" s="2">
        <v>3347</v>
      </c>
      <c r="B3349" s="2" t="str">
        <f>"郑学妍"</f>
        <v>郑学妍</v>
      </c>
      <c r="C3349" s="2" t="s">
        <v>3028</v>
      </c>
      <c r="D3349" s="2" t="s">
        <v>1128</v>
      </c>
    </row>
    <row r="3350" spans="1:4" ht="24.75" customHeight="1">
      <c r="A3350" s="2">
        <v>3348</v>
      </c>
      <c r="B3350" s="2" t="str">
        <f>"陈继骏"</f>
        <v>陈继骏</v>
      </c>
      <c r="C3350" s="2" t="s">
        <v>3029</v>
      </c>
      <c r="D3350" s="2" t="s">
        <v>1128</v>
      </c>
    </row>
    <row r="3351" spans="1:4" ht="24.75" customHeight="1">
      <c r="A3351" s="2">
        <v>3349</v>
      </c>
      <c r="B3351" s="2" t="str">
        <f>"林琳"</f>
        <v>林琳</v>
      </c>
      <c r="C3351" s="2" t="s">
        <v>3030</v>
      </c>
      <c r="D3351" s="2" t="s">
        <v>1128</v>
      </c>
    </row>
    <row r="3352" spans="1:4" ht="24.75" customHeight="1">
      <c r="A3352" s="2">
        <v>3350</v>
      </c>
      <c r="B3352" s="2" t="str">
        <f>"兰琛"</f>
        <v>兰琛</v>
      </c>
      <c r="C3352" s="2" t="s">
        <v>3031</v>
      </c>
      <c r="D3352" s="2" t="s">
        <v>1128</v>
      </c>
    </row>
    <row r="3353" spans="1:4" ht="24.75" customHeight="1">
      <c r="A3353" s="2">
        <v>3351</v>
      </c>
      <c r="B3353" s="2" t="str">
        <f>"覃玉兰"</f>
        <v>覃玉兰</v>
      </c>
      <c r="C3353" s="2" t="s">
        <v>3032</v>
      </c>
      <c r="D3353" s="2" t="s">
        <v>1128</v>
      </c>
    </row>
    <row r="3354" spans="1:4" ht="24.75" customHeight="1">
      <c r="A3354" s="2">
        <v>3352</v>
      </c>
      <c r="B3354" s="2" t="str">
        <f>"陈秋月"</f>
        <v>陈秋月</v>
      </c>
      <c r="C3354" s="2" t="s">
        <v>3033</v>
      </c>
      <c r="D3354" s="2" t="s">
        <v>1128</v>
      </c>
    </row>
    <row r="3355" spans="1:4" ht="24.75" customHeight="1">
      <c r="A3355" s="2">
        <v>3353</v>
      </c>
      <c r="B3355" s="2" t="str">
        <f>"符紫微"</f>
        <v>符紫微</v>
      </c>
      <c r="C3355" s="2" t="s">
        <v>3034</v>
      </c>
      <c r="D3355" s="2" t="s">
        <v>1128</v>
      </c>
    </row>
    <row r="3356" spans="1:4" ht="24.75" customHeight="1">
      <c r="A3356" s="2">
        <v>3354</v>
      </c>
      <c r="B3356" s="2" t="str">
        <f>"张春妙"</f>
        <v>张春妙</v>
      </c>
      <c r="C3356" s="2" t="s">
        <v>3035</v>
      </c>
      <c r="D3356" s="2" t="s">
        <v>1128</v>
      </c>
    </row>
    <row r="3357" spans="1:4" ht="24.75" customHeight="1">
      <c r="A3357" s="2">
        <v>3355</v>
      </c>
      <c r="B3357" s="2" t="str">
        <f>"符敏"</f>
        <v>符敏</v>
      </c>
      <c r="C3357" s="2" t="s">
        <v>3036</v>
      </c>
      <c r="D3357" s="2" t="s">
        <v>1128</v>
      </c>
    </row>
    <row r="3358" spans="1:4" ht="24.75" customHeight="1">
      <c r="A3358" s="2">
        <v>3356</v>
      </c>
      <c r="B3358" s="2" t="str">
        <f>"黎亮豆"</f>
        <v>黎亮豆</v>
      </c>
      <c r="C3358" s="2" t="s">
        <v>1759</v>
      </c>
      <c r="D3358" s="2" t="s">
        <v>1128</v>
      </c>
    </row>
    <row r="3359" spans="1:4" ht="24.75" customHeight="1">
      <c r="A3359" s="2">
        <v>3357</v>
      </c>
      <c r="B3359" s="2" t="str">
        <f>"骆日坚"</f>
        <v>骆日坚</v>
      </c>
      <c r="C3359" s="2" t="s">
        <v>3037</v>
      </c>
      <c r="D3359" s="2" t="s">
        <v>1128</v>
      </c>
    </row>
    <row r="3360" spans="1:4" ht="24.75" customHeight="1">
      <c r="A3360" s="2">
        <v>3358</v>
      </c>
      <c r="B3360" s="2" t="str">
        <f>"林承婷"</f>
        <v>林承婷</v>
      </c>
      <c r="C3360" s="2" t="s">
        <v>3038</v>
      </c>
      <c r="D3360" s="2" t="s">
        <v>1128</v>
      </c>
    </row>
    <row r="3361" spans="1:4" ht="24.75" customHeight="1">
      <c r="A3361" s="2">
        <v>3359</v>
      </c>
      <c r="B3361" s="2" t="str">
        <f>"符思昊"</f>
        <v>符思昊</v>
      </c>
      <c r="C3361" s="2" t="s">
        <v>3039</v>
      </c>
      <c r="D3361" s="2" t="s">
        <v>1128</v>
      </c>
    </row>
    <row r="3362" spans="1:4" ht="24.75" customHeight="1">
      <c r="A3362" s="2">
        <v>3360</v>
      </c>
      <c r="B3362" s="2" t="str">
        <f>"陈飞"</f>
        <v>陈飞</v>
      </c>
      <c r="C3362" s="2" t="s">
        <v>3040</v>
      </c>
      <c r="D3362" s="2" t="s">
        <v>1128</v>
      </c>
    </row>
    <row r="3363" spans="1:4" ht="24.75" customHeight="1">
      <c r="A3363" s="2">
        <v>3361</v>
      </c>
      <c r="B3363" s="2" t="str">
        <f>"夏香"</f>
        <v>夏香</v>
      </c>
      <c r="C3363" s="2" t="s">
        <v>3041</v>
      </c>
      <c r="D3363" s="2" t="s">
        <v>1128</v>
      </c>
    </row>
    <row r="3364" spans="1:4" ht="24.75" customHeight="1">
      <c r="A3364" s="2">
        <v>3362</v>
      </c>
      <c r="B3364" s="2" t="str">
        <f>"陈瑾"</f>
        <v>陈瑾</v>
      </c>
      <c r="C3364" s="2" t="s">
        <v>3042</v>
      </c>
      <c r="D3364" s="2" t="s">
        <v>1128</v>
      </c>
    </row>
    <row r="3365" spans="1:4" ht="24.75" customHeight="1">
      <c r="A3365" s="2">
        <v>3363</v>
      </c>
      <c r="B3365" s="2" t="str">
        <f>"陈田嘉"</f>
        <v>陈田嘉</v>
      </c>
      <c r="C3365" s="2" t="s">
        <v>3043</v>
      </c>
      <c r="D3365" s="2" t="s">
        <v>1128</v>
      </c>
    </row>
    <row r="3366" spans="1:4" ht="24.75" customHeight="1">
      <c r="A3366" s="2">
        <v>3364</v>
      </c>
      <c r="B3366" s="2" t="str">
        <f>"张芳瑜"</f>
        <v>张芳瑜</v>
      </c>
      <c r="C3366" s="2" t="s">
        <v>3044</v>
      </c>
      <c r="D3366" s="2" t="s">
        <v>1128</v>
      </c>
    </row>
    <row r="3367" spans="1:4" ht="24.75" customHeight="1">
      <c r="A3367" s="2">
        <v>3365</v>
      </c>
      <c r="B3367" s="2" t="str">
        <f>"陈定蕾"</f>
        <v>陈定蕾</v>
      </c>
      <c r="C3367" s="2" t="s">
        <v>3045</v>
      </c>
      <c r="D3367" s="2" t="s">
        <v>1128</v>
      </c>
    </row>
    <row r="3368" spans="1:4" ht="24.75" customHeight="1">
      <c r="A3368" s="2">
        <v>3366</v>
      </c>
      <c r="B3368" s="2" t="str">
        <f>"宋昭"</f>
        <v>宋昭</v>
      </c>
      <c r="C3368" s="2" t="s">
        <v>3046</v>
      </c>
      <c r="D3368" s="2" t="s">
        <v>1128</v>
      </c>
    </row>
    <row r="3369" spans="1:4" ht="24.75" customHeight="1">
      <c r="A3369" s="2">
        <v>3367</v>
      </c>
      <c r="B3369" s="2" t="str">
        <f>"康帅"</f>
        <v>康帅</v>
      </c>
      <c r="C3369" s="2" t="s">
        <v>3047</v>
      </c>
      <c r="D3369" s="2" t="s">
        <v>1128</v>
      </c>
    </row>
    <row r="3370" spans="1:4" ht="24.75" customHeight="1">
      <c r="A3370" s="2">
        <v>3368</v>
      </c>
      <c r="B3370" s="2" t="str">
        <f>"黄小吟"</f>
        <v>黄小吟</v>
      </c>
      <c r="C3370" s="2" t="s">
        <v>3048</v>
      </c>
      <c r="D3370" s="2" t="s">
        <v>1128</v>
      </c>
    </row>
    <row r="3371" spans="1:4" ht="24.75" customHeight="1">
      <c r="A3371" s="2">
        <v>3369</v>
      </c>
      <c r="B3371" s="2" t="str">
        <f>"吴家和"</f>
        <v>吴家和</v>
      </c>
      <c r="C3371" s="2" t="s">
        <v>3049</v>
      </c>
      <c r="D3371" s="2" t="s">
        <v>1128</v>
      </c>
    </row>
    <row r="3372" spans="1:4" ht="24.75" customHeight="1">
      <c r="A3372" s="2">
        <v>3370</v>
      </c>
      <c r="B3372" s="2" t="str">
        <f>"加铮"</f>
        <v>加铮</v>
      </c>
      <c r="C3372" s="2" t="s">
        <v>3050</v>
      </c>
      <c r="D3372" s="2" t="s">
        <v>1128</v>
      </c>
    </row>
    <row r="3373" spans="1:4" ht="24.75" customHeight="1">
      <c r="A3373" s="2">
        <v>3371</v>
      </c>
      <c r="B3373" s="2" t="str">
        <f>"林书仕"</f>
        <v>林书仕</v>
      </c>
      <c r="C3373" s="2" t="s">
        <v>3051</v>
      </c>
      <c r="D3373" s="2" t="s">
        <v>1128</v>
      </c>
    </row>
    <row r="3374" spans="1:4" ht="24.75" customHeight="1">
      <c r="A3374" s="2">
        <v>3372</v>
      </c>
      <c r="B3374" s="2" t="str">
        <f>"陈小慧"</f>
        <v>陈小慧</v>
      </c>
      <c r="C3374" s="2" t="s">
        <v>3052</v>
      </c>
      <c r="D3374" s="2" t="s">
        <v>1128</v>
      </c>
    </row>
    <row r="3375" spans="1:4" ht="24.75" customHeight="1">
      <c r="A3375" s="2">
        <v>3373</v>
      </c>
      <c r="B3375" s="2" t="str">
        <f>"吴伊芸"</f>
        <v>吴伊芸</v>
      </c>
      <c r="C3375" s="2" t="s">
        <v>3053</v>
      </c>
      <c r="D3375" s="2" t="s">
        <v>1128</v>
      </c>
    </row>
    <row r="3376" spans="1:4" ht="24.75" customHeight="1">
      <c r="A3376" s="2">
        <v>3374</v>
      </c>
      <c r="B3376" s="2" t="str">
        <f>"符小利"</f>
        <v>符小利</v>
      </c>
      <c r="C3376" s="2" t="s">
        <v>3054</v>
      </c>
      <c r="D3376" s="2" t="s">
        <v>1128</v>
      </c>
    </row>
    <row r="3377" spans="1:4" ht="24.75" customHeight="1">
      <c r="A3377" s="2">
        <v>3375</v>
      </c>
      <c r="B3377" s="2" t="str">
        <f>"梁松怡"</f>
        <v>梁松怡</v>
      </c>
      <c r="C3377" s="2" t="s">
        <v>3055</v>
      </c>
      <c r="D3377" s="2" t="s">
        <v>1128</v>
      </c>
    </row>
    <row r="3378" spans="1:4" ht="24.75" customHeight="1">
      <c r="A3378" s="2">
        <v>3376</v>
      </c>
      <c r="B3378" s="2" t="str">
        <f>"陈妍婷"</f>
        <v>陈妍婷</v>
      </c>
      <c r="C3378" s="2" t="s">
        <v>3056</v>
      </c>
      <c r="D3378" s="2" t="s">
        <v>1128</v>
      </c>
    </row>
    <row r="3379" spans="1:4" ht="24.75" customHeight="1">
      <c r="A3379" s="2">
        <v>3377</v>
      </c>
      <c r="B3379" s="2" t="str">
        <f>"吴桂香"</f>
        <v>吴桂香</v>
      </c>
      <c r="C3379" s="2" t="s">
        <v>191</v>
      </c>
      <c r="D3379" s="2" t="s">
        <v>1128</v>
      </c>
    </row>
    <row r="3380" spans="1:4" ht="24.75" customHeight="1">
      <c r="A3380" s="2">
        <v>3378</v>
      </c>
      <c r="B3380" s="2" t="str">
        <f>"李国斌"</f>
        <v>李国斌</v>
      </c>
      <c r="C3380" s="2" t="s">
        <v>3057</v>
      </c>
      <c r="D3380" s="2" t="s">
        <v>1128</v>
      </c>
    </row>
    <row r="3381" spans="1:4" ht="24.75" customHeight="1">
      <c r="A3381" s="2">
        <v>3379</v>
      </c>
      <c r="B3381" s="2" t="str">
        <f>"卢家全"</f>
        <v>卢家全</v>
      </c>
      <c r="C3381" s="2" t="s">
        <v>3058</v>
      </c>
      <c r="D3381" s="2" t="s">
        <v>1128</v>
      </c>
    </row>
    <row r="3382" spans="1:4" ht="24.75" customHeight="1">
      <c r="A3382" s="2">
        <v>3380</v>
      </c>
      <c r="B3382" s="2" t="str">
        <f>"钟圆圆"</f>
        <v>钟圆圆</v>
      </c>
      <c r="C3382" s="2" t="s">
        <v>3059</v>
      </c>
      <c r="D3382" s="2" t="s">
        <v>1128</v>
      </c>
    </row>
    <row r="3383" spans="1:4" ht="24.75" customHeight="1">
      <c r="A3383" s="2">
        <v>3381</v>
      </c>
      <c r="B3383" s="2" t="str">
        <f>"朱家骅"</f>
        <v>朱家骅</v>
      </c>
      <c r="C3383" s="2" t="s">
        <v>62</v>
      </c>
      <c r="D3383" s="2" t="s">
        <v>1128</v>
      </c>
    </row>
    <row r="3384" spans="1:4" ht="24.75" customHeight="1">
      <c r="A3384" s="2">
        <v>3382</v>
      </c>
      <c r="B3384" s="2" t="str">
        <f>"吴忠森"</f>
        <v>吴忠森</v>
      </c>
      <c r="C3384" s="2" t="s">
        <v>3060</v>
      </c>
      <c r="D3384" s="2" t="s">
        <v>1128</v>
      </c>
    </row>
    <row r="3385" spans="1:4" ht="24.75" customHeight="1">
      <c r="A3385" s="2">
        <v>3383</v>
      </c>
      <c r="B3385" s="2" t="str">
        <f>"冯俊龙"</f>
        <v>冯俊龙</v>
      </c>
      <c r="C3385" s="2" t="s">
        <v>3061</v>
      </c>
      <c r="D3385" s="2" t="s">
        <v>1128</v>
      </c>
    </row>
    <row r="3386" spans="1:4" ht="24.75" customHeight="1">
      <c r="A3386" s="2">
        <v>3384</v>
      </c>
      <c r="B3386" s="2" t="str">
        <f>"陈礼顺"</f>
        <v>陈礼顺</v>
      </c>
      <c r="C3386" s="2" t="s">
        <v>2005</v>
      </c>
      <c r="D3386" s="2" t="s">
        <v>1128</v>
      </c>
    </row>
    <row r="3387" spans="1:4" ht="24.75" customHeight="1">
      <c r="A3387" s="2">
        <v>3385</v>
      </c>
      <c r="B3387" s="2" t="str">
        <f>"李亚杰"</f>
        <v>李亚杰</v>
      </c>
      <c r="C3387" s="2" t="s">
        <v>3062</v>
      </c>
      <c r="D3387" s="2" t="s">
        <v>1128</v>
      </c>
    </row>
    <row r="3388" spans="1:4" ht="24.75" customHeight="1">
      <c r="A3388" s="2">
        <v>3386</v>
      </c>
      <c r="B3388" s="2" t="str">
        <f>"韦时来"</f>
        <v>韦时来</v>
      </c>
      <c r="C3388" s="2" t="s">
        <v>3063</v>
      </c>
      <c r="D3388" s="2" t="s">
        <v>1128</v>
      </c>
    </row>
    <row r="3389" spans="1:4" ht="24.75" customHeight="1">
      <c r="A3389" s="2">
        <v>3387</v>
      </c>
      <c r="B3389" s="2" t="str">
        <f>"董碧欣"</f>
        <v>董碧欣</v>
      </c>
      <c r="C3389" s="2" t="s">
        <v>3064</v>
      </c>
      <c r="D3389" s="2" t="s">
        <v>1128</v>
      </c>
    </row>
    <row r="3390" spans="1:4" ht="24.75" customHeight="1">
      <c r="A3390" s="2">
        <v>3388</v>
      </c>
      <c r="B3390" s="2" t="str">
        <f>"谢佳佳"</f>
        <v>谢佳佳</v>
      </c>
      <c r="C3390" s="2" t="s">
        <v>3065</v>
      </c>
      <c r="D3390" s="2" t="s">
        <v>1128</v>
      </c>
    </row>
    <row r="3391" spans="1:4" ht="24.75" customHeight="1">
      <c r="A3391" s="2">
        <v>3389</v>
      </c>
      <c r="B3391" s="2" t="str">
        <f>"陈杨"</f>
        <v>陈杨</v>
      </c>
      <c r="C3391" s="2" t="s">
        <v>3066</v>
      </c>
      <c r="D3391" s="2" t="s">
        <v>1128</v>
      </c>
    </row>
    <row r="3392" spans="1:4" ht="24.75" customHeight="1">
      <c r="A3392" s="2">
        <v>3390</v>
      </c>
      <c r="B3392" s="2" t="str">
        <f>"刘雯卉"</f>
        <v>刘雯卉</v>
      </c>
      <c r="C3392" s="2" t="s">
        <v>3067</v>
      </c>
      <c r="D3392" s="2" t="s">
        <v>1128</v>
      </c>
    </row>
    <row r="3393" spans="1:4" ht="24.75" customHeight="1">
      <c r="A3393" s="2">
        <v>3391</v>
      </c>
      <c r="B3393" s="2" t="str">
        <f>"邓凯"</f>
        <v>邓凯</v>
      </c>
      <c r="C3393" s="2" t="s">
        <v>3068</v>
      </c>
      <c r="D3393" s="2" t="s">
        <v>1128</v>
      </c>
    </row>
    <row r="3394" spans="1:4" ht="24.75" customHeight="1">
      <c r="A3394" s="2">
        <v>3392</v>
      </c>
      <c r="B3394" s="2" t="str">
        <f>"李逸云"</f>
        <v>李逸云</v>
      </c>
      <c r="C3394" s="2" t="s">
        <v>3069</v>
      </c>
      <c r="D3394" s="2" t="s">
        <v>1128</v>
      </c>
    </row>
    <row r="3395" spans="1:4" ht="24.75" customHeight="1">
      <c r="A3395" s="2">
        <v>3393</v>
      </c>
      <c r="B3395" s="2" t="str">
        <f>"王钧"</f>
        <v>王钧</v>
      </c>
      <c r="C3395" s="2" t="s">
        <v>3070</v>
      </c>
      <c r="D3395" s="2" t="s">
        <v>1128</v>
      </c>
    </row>
    <row r="3396" spans="1:4" ht="24.75" customHeight="1">
      <c r="A3396" s="2">
        <v>3394</v>
      </c>
      <c r="B3396" s="2" t="str">
        <f>"羊超贤"</f>
        <v>羊超贤</v>
      </c>
      <c r="C3396" s="2" t="s">
        <v>3071</v>
      </c>
      <c r="D3396" s="2" t="s">
        <v>1128</v>
      </c>
    </row>
    <row r="3397" spans="1:4" ht="24.75" customHeight="1">
      <c r="A3397" s="2">
        <v>3395</v>
      </c>
      <c r="B3397" s="2" t="str">
        <f>"潘明志"</f>
        <v>潘明志</v>
      </c>
      <c r="C3397" s="2" t="s">
        <v>3072</v>
      </c>
      <c r="D3397" s="2" t="s">
        <v>1128</v>
      </c>
    </row>
    <row r="3398" spans="1:4" ht="24.75" customHeight="1">
      <c r="A3398" s="2">
        <v>3396</v>
      </c>
      <c r="B3398" s="2" t="str">
        <f>"王莉俨"</f>
        <v>王莉俨</v>
      </c>
      <c r="C3398" s="2" t="s">
        <v>1889</v>
      </c>
      <c r="D3398" s="2" t="s">
        <v>1128</v>
      </c>
    </row>
    <row r="3399" spans="1:4" ht="24.75" customHeight="1">
      <c r="A3399" s="2">
        <v>3397</v>
      </c>
      <c r="B3399" s="2" t="str">
        <f>"王业江"</f>
        <v>王业江</v>
      </c>
      <c r="C3399" s="2" t="s">
        <v>3073</v>
      </c>
      <c r="D3399" s="2" t="s">
        <v>1128</v>
      </c>
    </row>
    <row r="3400" spans="1:4" ht="24.75" customHeight="1">
      <c r="A3400" s="2">
        <v>3398</v>
      </c>
      <c r="B3400" s="2" t="str">
        <f>"符钰"</f>
        <v>符钰</v>
      </c>
      <c r="C3400" s="2" t="s">
        <v>3074</v>
      </c>
      <c r="D3400" s="2" t="s">
        <v>1128</v>
      </c>
    </row>
    <row r="3401" spans="1:4" ht="24.75" customHeight="1">
      <c r="A3401" s="2">
        <v>3399</v>
      </c>
      <c r="B3401" s="2" t="str">
        <f>"符燕丽"</f>
        <v>符燕丽</v>
      </c>
      <c r="C3401" s="2" t="s">
        <v>3075</v>
      </c>
      <c r="D3401" s="2" t="s">
        <v>1128</v>
      </c>
    </row>
    <row r="3402" spans="1:4" ht="24.75" customHeight="1">
      <c r="A3402" s="2">
        <v>3400</v>
      </c>
      <c r="B3402" s="2" t="str">
        <f>"陈少良"</f>
        <v>陈少良</v>
      </c>
      <c r="C3402" s="2" t="s">
        <v>3076</v>
      </c>
      <c r="D3402" s="2" t="s">
        <v>1128</v>
      </c>
    </row>
    <row r="3403" spans="1:4" ht="24.75" customHeight="1">
      <c r="A3403" s="2">
        <v>3401</v>
      </c>
      <c r="B3403" s="2" t="str">
        <f>"王腾"</f>
        <v>王腾</v>
      </c>
      <c r="C3403" s="2" t="s">
        <v>3077</v>
      </c>
      <c r="D3403" s="2" t="s">
        <v>1128</v>
      </c>
    </row>
    <row r="3404" spans="1:4" ht="24.75" customHeight="1">
      <c r="A3404" s="2">
        <v>3402</v>
      </c>
      <c r="B3404" s="2" t="str">
        <f>"陈宝桦"</f>
        <v>陈宝桦</v>
      </c>
      <c r="C3404" s="2" t="s">
        <v>3078</v>
      </c>
      <c r="D3404" s="2" t="s">
        <v>1128</v>
      </c>
    </row>
    <row r="3405" spans="1:4" ht="24.75" customHeight="1">
      <c r="A3405" s="2">
        <v>3403</v>
      </c>
      <c r="B3405" s="2" t="str">
        <f>"羊妃"</f>
        <v>羊妃</v>
      </c>
      <c r="C3405" s="2" t="s">
        <v>3079</v>
      </c>
      <c r="D3405" s="2" t="s">
        <v>1128</v>
      </c>
    </row>
    <row r="3406" spans="1:4" ht="24.75" customHeight="1">
      <c r="A3406" s="2">
        <v>3404</v>
      </c>
      <c r="B3406" s="2" t="str">
        <f>"杨哲"</f>
        <v>杨哲</v>
      </c>
      <c r="C3406" s="2" t="s">
        <v>3080</v>
      </c>
      <c r="D3406" s="2" t="s">
        <v>1128</v>
      </c>
    </row>
    <row r="3407" spans="1:4" ht="24.75" customHeight="1">
      <c r="A3407" s="2">
        <v>3405</v>
      </c>
      <c r="B3407" s="2" t="str">
        <f>"吴昭伟"</f>
        <v>吴昭伟</v>
      </c>
      <c r="C3407" s="2" t="s">
        <v>3081</v>
      </c>
      <c r="D3407" s="2" t="s">
        <v>1128</v>
      </c>
    </row>
    <row r="3408" spans="1:4" ht="24.75" customHeight="1">
      <c r="A3408" s="2">
        <v>3406</v>
      </c>
      <c r="B3408" s="2" t="str">
        <f>"冯海贞"</f>
        <v>冯海贞</v>
      </c>
      <c r="C3408" s="2" t="s">
        <v>3082</v>
      </c>
      <c r="D3408" s="2" t="s">
        <v>1128</v>
      </c>
    </row>
    <row r="3409" spans="1:4" ht="24.75" customHeight="1">
      <c r="A3409" s="2">
        <v>3407</v>
      </c>
      <c r="B3409" s="2" t="str">
        <f>"梁遗良"</f>
        <v>梁遗良</v>
      </c>
      <c r="C3409" s="2" t="s">
        <v>3083</v>
      </c>
      <c r="D3409" s="2" t="s">
        <v>1128</v>
      </c>
    </row>
    <row r="3410" spans="1:4" ht="24.75" customHeight="1">
      <c r="A3410" s="2">
        <v>3408</v>
      </c>
      <c r="B3410" s="2" t="str">
        <f>"符有珍"</f>
        <v>符有珍</v>
      </c>
      <c r="C3410" s="2" t="s">
        <v>3084</v>
      </c>
      <c r="D3410" s="2" t="s">
        <v>1128</v>
      </c>
    </row>
    <row r="3411" spans="1:4" ht="24.75" customHeight="1">
      <c r="A3411" s="2">
        <v>3409</v>
      </c>
      <c r="B3411" s="2" t="str">
        <f>"周建波"</f>
        <v>周建波</v>
      </c>
      <c r="C3411" s="2" t="s">
        <v>3085</v>
      </c>
      <c r="D3411" s="2" t="s">
        <v>1128</v>
      </c>
    </row>
    <row r="3412" spans="1:4" ht="24.75" customHeight="1">
      <c r="A3412" s="2">
        <v>3410</v>
      </c>
      <c r="B3412" s="2" t="str">
        <f>"朱秋梅"</f>
        <v>朱秋梅</v>
      </c>
      <c r="C3412" s="2" t="s">
        <v>2041</v>
      </c>
      <c r="D3412" s="2" t="s">
        <v>1128</v>
      </c>
    </row>
    <row r="3413" spans="1:4" ht="24.75" customHeight="1">
      <c r="A3413" s="2">
        <v>3411</v>
      </c>
      <c r="B3413" s="2" t="str">
        <f>"李有源"</f>
        <v>李有源</v>
      </c>
      <c r="C3413" s="2" t="s">
        <v>1946</v>
      </c>
      <c r="D3413" s="2" t="s">
        <v>1128</v>
      </c>
    </row>
    <row r="3414" spans="1:4" ht="24.75" customHeight="1">
      <c r="A3414" s="2">
        <v>3412</v>
      </c>
      <c r="B3414" s="2" t="str">
        <f>"吴丽双"</f>
        <v>吴丽双</v>
      </c>
      <c r="C3414" s="2" t="s">
        <v>3086</v>
      </c>
      <c r="D3414" s="2" t="s">
        <v>1128</v>
      </c>
    </row>
    <row r="3415" spans="1:4" ht="24.75" customHeight="1">
      <c r="A3415" s="2">
        <v>3413</v>
      </c>
      <c r="B3415" s="2" t="str">
        <f>"符茹"</f>
        <v>符茹</v>
      </c>
      <c r="C3415" s="2" t="s">
        <v>2044</v>
      </c>
      <c r="D3415" s="2" t="s">
        <v>1128</v>
      </c>
    </row>
    <row r="3416" spans="1:4" ht="24.75" customHeight="1">
      <c r="A3416" s="2">
        <v>3414</v>
      </c>
      <c r="B3416" s="2" t="str">
        <f>"林艳"</f>
        <v>林艳</v>
      </c>
      <c r="C3416" s="2" t="s">
        <v>3087</v>
      </c>
      <c r="D3416" s="2" t="s">
        <v>1128</v>
      </c>
    </row>
    <row r="3417" spans="1:4" ht="24.75" customHeight="1">
      <c r="A3417" s="2">
        <v>3415</v>
      </c>
      <c r="B3417" s="2" t="str">
        <f>"李皆能"</f>
        <v>李皆能</v>
      </c>
      <c r="C3417" s="2" t="s">
        <v>3088</v>
      </c>
      <c r="D3417" s="2" t="s">
        <v>1128</v>
      </c>
    </row>
    <row r="3418" spans="1:4" ht="24.75" customHeight="1">
      <c r="A3418" s="2">
        <v>3416</v>
      </c>
      <c r="B3418" s="2" t="str">
        <f>"薛惠妃"</f>
        <v>薛惠妃</v>
      </c>
      <c r="C3418" s="2" t="s">
        <v>3089</v>
      </c>
      <c r="D3418" s="2" t="s">
        <v>1128</v>
      </c>
    </row>
    <row r="3419" spans="1:4" ht="24.75" customHeight="1">
      <c r="A3419" s="2">
        <v>3417</v>
      </c>
      <c r="B3419" s="2" t="str">
        <f>"王艺桦"</f>
        <v>王艺桦</v>
      </c>
      <c r="C3419" s="2" t="s">
        <v>3090</v>
      </c>
      <c r="D3419" s="2" t="s">
        <v>1128</v>
      </c>
    </row>
    <row r="3420" spans="1:4" ht="24.75" customHeight="1">
      <c r="A3420" s="2">
        <v>3418</v>
      </c>
      <c r="B3420" s="2" t="str">
        <f>"牛伟健"</f>
        <v>牛伟健</v>
      </c>
      <c r="C3420" s="2" t="s">
        <v>3091</v>
      </c>
      <c r="D3420" s="2" t="s">
        <v>1128</v>
      </c>
    </row>
    <row r="3421" spans="1:4" ht="24.75" customHeight="1">
      <c r="A3421" s="2">
        <v>3419</v>
      </c>
      <c r="B3421" s="2" t="str">
        <f>"潘贝莎"</f>
        <v>潘贝莎</v>
      </c>
      <c r="C3421" s="2" t="s">
        <v>1819</v>
      </c>
      <c r="D3421" s="2" t="s">
        <v>1128</v>
      </c>
    </row>
    <row r="3422" spans="1:4" ht="24.75" customHeight="1">
      <c r="A3422" s="2">
        <v>3420</v>
      </c>
      <c r="B3422" s="2" t="str">
        <f>"邓宣妤"</f>
        <v>邓宣妤</v>
      </c>
      <c r="C3422" s="2" t="s">
        <v>1162</v>
      </c>
      <c r="D3422" s="2" t="s">
        <v>1128</v>
      </c>
    </row>
    <row r="3423" spans="1:4" ht="24.75" customHeight="1">
      <c r="A3423" s="2">
        <v>3421</v>
      </c>
      <c r="B3423" s="2" t="str">
        <f>"王玉娇"</f>
        <v>王玉娇</v>
      </c>
      <c r="C3423" s="2" t="s">
        <v>3092</v>
      </c>
      <c r="D3423" s="2" t="s">
        <v>1128</v>
      </c>
    </row>
    <row r="3424" spans="1:4" ht="24.75" customHeight="1">
      <c r="A3424" s="2">
        <v>3422</v>
      </c>
      <c r="B3424" s="2" t="str">
        <f>"李娜"</f>
        <v>李娜</v>
      </c>
      <c r="C3424" s="2" t="s">
        <v>2915</v>
      </c>
      <c r="D3424" s="2" t="s">
        <v>1128</v>
      </c>
    </row>
    <row r="3425" spans="1:4" ht="24.75" customHeight="1">
      <c r="A3425" s="2">
        <v>3423</v>
      </c>
      <c r="B3425" s="2" t="str">
        <f>"何舜萍"</f>
        <v>何舜萍</v>
      </c>
      <c r="C3425" s="2" t="s">
        <v>3093</v>
      </c>
      <c r="D3425" s="2" t="s">
        <v>1128</v>
      </c>
    </row>
    <row r="3426" spans="1:4" ht="24.75" customHeight="1">
      <c r="A3426" s="2">
        <v>3424</v>
      </c>
      <c r="B3426" s="2" t="str">
        <f>"石岱林"</f>
        <v>石岱林</v>
      </c>
      <c r="C3426" s="2" t="s">
        <v>3094</v>
      </c>
      <c r="D3426" s="2" t="s">
        <v>1128</v>
      </c>
    </row>
    <row r="3427" spans="1:4" ht="24.75" customHeight="1">
      <c r="A3427" s="2">
        <v>3425</v>
      </c>
      <c r="B3427" s="2" t="str">
        <f>"冯怡"</f>
        <v>冯怡</v>
      </c>
      <c r="C3427" s="2" t="s">
        <v>1570</v>
      </c>
      <c r="D3427" s="2" t="s">
        <v>1128</v>
      </c>
    </row>
    <row r="3428" spans="1:4" ht="24.75" customHeight="1">
      <c r="A3428" s="2">
        <v>3426</v>
      </c>
      <c r="B3428" s="2" t="str">
        <f>"王丹"</f>
        <v>王丹</v>
      </c>
      <c r="C3428" s="2" t="s">
        <v>3095</v>
      </c>
      <c r="D3428" s="2" t="s">
        <v>1128</v>
      </c>
    </row>
    <row r="3429" spans="1:4" ht="24.75" customHeight="1">
      <c r="A3429" s="2">
        <v>3427</v>
      </c>
      <c r="B3429" s="2" t="str">
        <f>"黎颖"</f>
        <v>黎颖</v>
      </c>
      <c r="C3429" s="2" t="s">
        <v>3096</v>
      </c>
      <c r="D3429" s="2" t="s">
        <v>1128</v>
      </c>
    </row>
    <row r="3430" spans="1:4" ht="24.75" customHeight="1">
      <c r="A3430" s="2">
        <v>3428</v>
      </c>
      <c r="B3430" s="2" t="str">
        <f>"陈一春"</f>
        <v>陈一春</v>
      </c>
      <c r="C3430" s="2" t="s">
        <v>3097</v>
      </c>
      <c r="D3430" s="2" t="s">
        <v>1128</v>
      </c>
    </row>
    <row r="3431" spans="1:4" ht="24.75" customHeight="1">
      <c r="A3431" s="2">
        <v>3429</v>
      </c>
      <c r="B3431" s="2" t="str">
        <f>"门杨静"</f>
        <v>门杨静</v>
      </c>
      <c r="C3431" s="2" t="s">
        <v>3098</v>
      </c>
      <c r="D3431" s="2" t="s">
        <v>1128</v>
      </c>
    </row>
    <row r="3432" spans="1:4" ht="24.75" customHeight="1">
      <c r="A3432" s="2">
        <v>3430</v>
      </c>
      <c r="B3432" s="2" t="str">
        <f>"张露瑜"</f>
        <v>张露瑜</v>
      </c>
      <c r="C3432" s="2" t="s">
        <v>3099</v>
      </c>
      <c r="D3432" s="2" t="s">
        <v>1128</v>
      </c>
    </row>
    <row r="3433" spans="1:4" ht="24.75" customHeight="1">
      <c r="A3433" s="2">
        <v>3431</v>
      </c>
      <c r="B3433" s="2" t="str">
        <f>"黄宇"</f>
        <v>黄宇</v>
      </c>
      <c r="C3433" s="2" t="s">
        <v>3100</v>
      </c>
      <c r="D3433" s="2" t="s">
        <v>1128</v>
      </c>
    </row>
    <row r="3434" spans="1:4" ht="24.75" customHeight="1">
      <c r="A3434" s="2">
        <v>3432</v>
      </c>
      <c r="B3434" s="2" t="str">
        <f>"梁云"</f>
        <v>梁云</v>
      </c>
      <c r="C3434" s="2" t="s">
        <v>644</v>
      </c>
      <c r="D3434" s="2" t="s">
        <v>1128</v>
      </c>
    </row>
    <row r="3435" spans="1:4" ht="24.75" customHeight="1">
      <c r="A3435" s="2">
        <v>3433</v>
      </c>
      <c r="B3435" s="2" t="str">
        <f>"罗宇"</f>
        <v>罗宇</v>
      </c>
      <c r="C3435" s="2" t="s">
        <v>3101</v>
      </c>
      <c r="D3435" s="2" t="s">
        <v>1128</v>
      </c>
    </row>
    <row r="3436" spans="1:4" ht="24.75" customHeight="1">
      <c r="A3436" s="2">
        <v>3434</v>
      </c>
      <c r="B3436" s="2" t="str">
        <f>"张运选"</f>
        <v>张运选</v>
      </c>
      <c r="C3436" s="2" t="s">
        <v>3102</v>
      </c>
      <c r="D3436" s="2" t="s">
        <v>1128</v>
      </c>
    </row>
    <row r="3437" spans="1:4" ht="24.75" customHeight="1">
      <c r="A3437" s="2">
        <v>3435</v>
      </c>
      <c r="B3437" s="2" t="str">
        <f>"张育妹"</f>
        <v>张育妹</v>
      </c>
      <c r="C3437" s="2" t="s">
        <v>3103</v>
      </c>
      <c r="D3437" s="2" t="s">
        <v>1128</v>
      </c>
    </row>
    <row r="3438" spans="1:4" ht="24.75" customHeight="1">
      <c r="A3438" s="2">
        <v>3436</v>
      </c>
      <c r="B3438" s="2" t="str">
        <f>"符汝媛"</f>
        <v>符汝媛</v>
      </c>
      <c r="C3438" s="2" t="s">
        <v>3104</v>
      </c>
      <c r="D3438" s="2" t="s">
        <v>1128</v>
      </c>
    </row>
    <row r="3439" spans="1:4" ht="24.75" customHeight="1">
      <c r="A3439" s="2">
        <v>3437</v>
      </c>
      <c r="B3439" s="2" t="str">
        <f>"赖丽安"</f>
        <v>赖丽安</v>
      </c>
      <c r="C3439" s="2" t="s">
        <v>3105</v>
      </c>
      <c r="D3439" s="2" t="s">
        <v>1128</v>
      </c>
    </row>
    <row r="3440" spans="1:4" ht="24.75" customHeight="1">
      <c r="A3440" s="2">
        <v>3438</v>
      </c>
      <c r="B3440" s="2" t="str">
        <f>"林诗音"</f>
        <v>林诗音</v>
      </c>
      <c r="C3440" s="2" t="s">
        <v>3106</v>
      </c>
      <c r="D3440" s="2" t="s">
        <v>1128</v>
      </c>
    </row>
    <row r="3441" spans="1:4" ht="24.75" customHeight="1">
      <c r="A3441" s="2">
        <v>3439</v>
      </c>
      <c r="B3441" s="2" t="str">
        <f>"吴珊珊"</f>
        <v>吴珊珊</v>
      </c>
      <c r="C3441" s="2" t="s">
        <v>3107</v>
      </c>
      <c r="D3441" s="2" t="s">
        <v>1128</v>
      </c>
    </row>
    <row r="3442" spans="1:4" ht="24.75" customHeight="1">
      <c r="A3442" s="2">
        <v>3440</v>
      </c>
      <c r="B3442" s="2" t="str">
        <f>"刘英相"</f>
        <v>刘英相</v>
      </c>
      <c r="C3442" s="2" t="s">
        <v>429</v>
      </c>
      <c r="D3442" s="2" t="s">
        <v>1128</v>
      </c>
    </row>
    <row r="3443" spans="1:4" ht="24.75" customHeight="1">
      <c r="A3443" s="2">
        <v>3441</v>
      </c>
      <c r="B3443" s="2" t="str">
        <f>"欧诒聪"</f>
        <v>欧诒聪</v>
      </c>
      <c r="C3443" s="2" t="s">
        <v>3108</v>
      </c>
      <c r="D3443" s="2" t="s">
        <v>1128</v>
      </c>
    </row>
    <row r="3444" spans="1:4" ht="24.75" customHeight="1">
      <c r="A3444" s="2">
        <v>3442</v>
      </c>
      <c r="B3444" s="2" t="str">
        <f>"莫薇"</f>
        <v>莫薇</v>
      </c>
      <c r="C3444" s="2" t="s">
        <v>3109</v>
      </c>
      <c r="D3444" s="2" t="s">
        <v>1128</v>
      </c>
    </row>
    <row r="3445" spans="1:4" ht="24.75" customHeight="1">
      <c r="A3445" s="2">
        <v>3443</v>
      </c>
      <c r="B3445" s="2" t="str">
        <f>"吴艳红"</f>
        <v>吴艳红</v>
      </c>
      <c r="C3445" s="2" t="s">
        <v>1824</v>
      </c>
      <c r="D3445" s="2" t="s">
        <v>1128</v>
      </c>
    </row>
    <row r="3446" spans="1:4" ht="24.75" customHeight="1">
      <c r="A3446" s="2">
        <v>3444</v>
      </c>
      <c r="B3446" s="2" t="str">
        <f>"陈先伟"</f>
        <v>陈先伟</v>
      </c>
      <c r="C3446" s="2" t="s">
        <v>3110</v>
      </c>
      <c r="D3446" s="2" t="s">
        <v>1128</v>
      </c>
    </row>
    <row r="3447" spans="1:4" ht="24.75" customHeight="1">
      <c r="A3447" s="2">
        <v>3445</v>
      </c>
      <c r="B3447" s="2" t="str">
        <f>"吴姚睿"</f>
        <v>吴姚睿</v>
      </c>
      <c r="C3447" s="2" t="s">
        <v>3111</v>
      </c>
      <c r="D3447" s="2" t="s">
        <v>1128</v>
      </c>
    </row>
    <row r="3448" spans="1:4" ht="24.75" customHeight="1">
      <c r="A3448" s="2">
        <v>3446</v>
      </c>
      <c r="B3448" s="2" t="str">
        <f>"吕思枚"</f>
        <v>吕思枚</v>
      </c>
      <c r="C3448" s="2" t="s">
        <v>3112</v>
      </c>
      <c r="D3448" s="2" t="s">
        <v>1128</v>
      </c>
    </row>
    <row r="3449" spans="1:4" ht="24.75" customHeight="1">
      <c r="A3449" s="2">
        <v>3447</v>
      </c>
      <c r="B3449" s="2" t="str">
        <f>"王莉莹"</f>
        <v>王莉莹</v>
      </c>
      <c r="C3449" s="2" t="s">
        <v>3113</v>
      </c>
      <c r="D3449" s="2" t="s">
        <v>1128</v>
      </c>
    </row>
    <row r="3450" spans="1:4" ht="24.75" customHeight="1">
      <c r="A3450" s="2">
        <v>3448</v>
      </c>
      <c r="B3450" s="2" t="str">
        <f>"吴玉德"</f>
        <v>吴玉德</v>
      </c>
      <c r="C3450" s="2" t="s">
        <v>3114</v>
      </c>
      <c r="D3450" s="2" t="s">
        <v>1128</v>
      </c>
    </row>
    <row r="3451" spans="1:4" ht="24.75" customHeight="1">
      <c r="A3451" s="2">
        <v>3449</v>
      </c>
      <c r="B3451" s="2" t="str">
        <f>"李世敏"</f>
        <v>李世敏</v>
      </c>
      <c r="C3451" s="2" t="s">
        <v>3115</v>
      </c>
      <c r="D3451" s="2" t="s">
        <v>1128</v>
      </c>
    </row>
    <row r="3452" spans="1:4" ht="24.75" customHeight="1">
      <c r="A3452" s="2">
        <v>3450</v>
      </c>
      <c r="B3452" s="2" t="str">
        <f>"蒙奕竹"</f>
        <v>蒙奕竹</v>
      </c>
      <c r="C3452" s="2" t="s">
        <v>3116</v>
      </c>
      <c r="D3452" s="2" t="s">
        <v>1128</v>
      </c>
    </row>
    <row r="3453" spans="1:4" ht="24.75" customHeight="1">
      <c r="A3453" s="2">
        <v>3451</v>
      </c>
      <c r="B3453" s="2" t="str">
        <f>"庄煜"</f>
        <v>庄煜</v>
      </c>
      <c r="C3453" s="2" t="s">
        <v>3117</v>
      </c>
      <c r="D3453" s="2" t="s">
        <v>1128</v>
      </c>
    </row>
    <row r="3454" spans="1:4" ht="24.75" customHeight="1">
      <c r="A3454" s="2">
        <v>3452</v>
      </c>
      <c r="B3454" s="2" t="str">
        <f>"王瑞洁"</f>
        <v>王瑞洁</v>
      </c>
      <c r="C3454" s="2" t="s">
        <v>1396</v>
      </c>
      <c r="D3454" s="2" t="s">
        <v>1128</v>
      </c>
    </row>
    <row r="3455" spans="1:4" ht="24.75" customHeight="1">
      <c r="A3455" s="2">
        <v>3453</v>
      </c>
      <c r="B3455" s="2" t="str">
        <f>"吴地春"</f>
        <v>吴地春</v>
      </c>
      <c r="C3455" s="2" t="s">
        <v>3118</v>
      </c>
      <c r="D3455" s="2" t="s">
        <v>1128</v>
      </c>
    </row>
    <row r="3456" spans="1:4" ht="24.75" customHeight="1">
      <c r="A3456" s="2">
        <v>3454</v>
      </c>
      <c r="B3456" s="2" t="str">
        <f>"吴招文"</f>
        <v>吴招文</v>
      </c>
      <c r="C3456" s="2" t="s">
        <v>291</v>
      </c>
      <c r="D3456" s="2" t="s">
        <v>1128</v>
      </c>
    </row>
    <row r="3457" spans="1:4" ht="24.75" customHeight="1">
      <c r="A3457" s="2">
        <v>3455</v>
      </c>
      <c r="B3457" s="2" t="str">
        <f>"黄梦妮"</f>
        <v>黄梦妮</v>
      </c>
      <c r="C3457" s="2" t="s">
        <v>3119</v>
      </c>
      <c r="D3457" s="2" t="s">
        <v>1128</v>
      </c>
    </row>
    <row r="3458" spans="1:4" ht="24.75" customHeight="1">
      <c r="A3458" s="2">
        <v>3456</v>
      </c>
      <c r="B3458" s="2" t="str">
        <f>"李延飞"</f>
        <v>李延飞</v>
      </c>
      <c r="C3458" s="2" t="s">
        <v>3120</v>
      </c>
      <c r="D3458" s="2" t="s">
        <v>1128</v>
      </c>
    </row>
    <row r="3459" spans="1:4" ht="24.75" customHeight="1">
      <c r="A3459" s="2">
        <v>3457</v>
      </c>
      <c r="B3459" s="2" t="str">
        <f>"李欣怡"</f>
        <v>李欣怡</v>
      </c>
      <c r="C3459" s="2" t="s">
        <v>3121</v>
      </c>
      <c r="D3459" s="2" t="s">
        <v>1128</v>
      </c>
    </row>
    <row r="3460" spans="1:4" ht="24.75" customHeight="1">
      <c r="A3460" s="2">
        <v>3458</v>
      </c>
      <c r="B3460" s="2" t="str">
        <f>"陈智振"</f>
        <v>陈智振</v>
      </c>
      <c r="C3460" s="2" t="s">
        <v>3122</v>
      </c>
      <c r="D3460" s="2" t="s">
        <v>1128</v>
      </c>
    </row>
    <row r="3461" spans="1:4" ht="24.75" customHeight="1">
      <c r="A3461" s="2">
        <v>3459</v>
      </c>
      <c r="B3461" s="2" t="str">
        <f>"韩学衍"</f>
        <v>韩学衍</v>
      </c>
      <c r="C3461" s="2" t="s">
        <v>3123</v>
      </c>
      <c r="D3461" s="2" t="s">
        <v>1128</v>
      </c>
    </row>
    <row r="3462" spans="1:4" ht="24.75" customHeight="1">
      <c r="A3462" s="2">
        <v>3460</v>
      </c>
      <c r="B3462" s="2" t="str">
        <f>"钟小白"</f>
        <v>钟小白</v>
      </c>
      <c r="C3462" s="2" t="s">
        <v>3124</v>
      </c>
      <c r="D3462" s="2" t="s">
        <v>1128</v>
      </c>
    </row>
    <row r="3463" spans="1:4" ht="24.75" customHeight="1">
      <c r="A3463" s="2">
        <v>3461</v>
      </c>
      <c r="B3463" s="2" t="str">
        <f>"陈玲"</f>
        <v>陈玲</v>
      </c>
      <c r="C3463" s="2" t="s">
        <v>3125</v>
      </c>
      <c r="D3463" s="2" t="s">
        <v>1128</v>
      </c>
    </row>
    <row r="3464" spans="1:4" ht="24.75" customHeight="1">
      <c r="A3464" s="2">
        <v>3462</v>
      </c>
      <c r="B3464" s="2" t="str">
        <f>"周发锐"</f>
        <v>周发锐</v>
      </c>
      <c r="C3464" s="2" t="s">
        <v>3126</v>
      </c>
      <c r="D3464" s="2" t="s">
        <v>1128</v>
      </c>
    </row>
    <row r="3465" spans="1:4" ht="24.75" customHeight="1">
      <c r="A3465" s="2">
        <v>3463</v>
      </c>
      <c r="B3465" s="2" t="str">
        <f>"徐欢玥"</f>
        <v>徐欢玥</v>
      </c>
      <c r="C3465" s="2" t="s">
        <v>3127</v>
      </c>
      <c r="D3465" s="2" t="s">
        <v>1128</v>
      </c>
    </row>
    <row r="3466" spans="1:4" ht="24.75" customHeight="1">
      <c r="A3466" s="2">
        <v>3464</v>
      </c>
      <c r="B3466" s="2" t="str">
        <f>"王玮榕"</f>
        <v>王玮榕</v>
      </c>
      <c r="C3466" s="2" t="s">
        <v>3128</v>
      </c>
      <c r="D3466" s="2" t="s">
        <v>1128</v>
      </c>
    </row>
    <row r="3467" spans="1:4" ht="24.75" customHeight="1">
      <c r="A3467" s="2">
        <v>3465</v>
      </c>
      <c r="B3467" s="2" t="str">
        <f>"符水秀"</f>
        <v>符水秀</v>
      </c>
      <c r="C3467" s="2" t="s">
        <v>3129</v>
      </c>
      <c r="D3467" s="2" t="s">
        <v>1128</v>
      </c>
    </row>
    <row r="3468" spans="1:4" ht="24.75" customHeight="1">
      <c r="A3468" s="2">
        <v>3466</v>
      </c>
      <c r="B3468" s="2" t="str">
        <f>"关武萍"</f>
        <v>关武萍</v>
      </c>
      <c r="C3468" s="2" t="s">
        <v>3130</v>
      </c>
      <c r="D3468" s="2" t="s">
        <v>1128</v>
      </c>
    </row>
    <row r="3469" spans="1:4" ht="24.75" customHeight="1">
      <c r="A3469" s="2">
        <v>3467</v>
      </c>
      <c r="B3469" s="2" t="str">
        <f>"王贺"</f>
        <v>王贺</v>
      </c>
      <c r="C3469" s="2" t="s">
        <v>3131</v>
      </c>
      <c r="D3469" s="2" t="s">
        <v>1128</v>
      </c>
    </row>
    <row r="3470" spans="1:4" ht="24.75" customHeight="1">
      <c r="A3470" s="2">
        <v>3468</v>
      </c>
      <c r="B3470" s="2" t="str">
        <f>"王棋司"</f>
        <v>王棋司</v>
      </c>
      <c r="C3470" s="2" t="s">
        <v>492</v>
      </c>
      <c r="D3470" s="2" t="s">
        <v>1128</v>
      </c>
    </row>
    <row r="3471" spans="1:4" ht="24.75" customHeight="1">
      <c r="A3471" s="2">
        <v>3469</v>
      </c>
      <c r="B3471" s="2" t="str">
        <f>"黄燕子"</f>
        <v>黄燕子</v>
      </c>
      <c r="C3471" s="2" t="s">
        <v>3132</v>
      </c>
      <c r="D3471" s="2" t="s">
        <v>1128</v>
      </c>
    </row>
    <row r="3472" spans="1:4" ht="24.75" customHeight="1">
      <c r="A3472" s="2">
        <v>3470</v>
      </c>
      <c r="B3472" s="2" t="str">
        <f>"黄春妮"</f>
        <v>黄春妮</v>
      </c>
      <c r="C3472" s="2" t="s">
        <v>3133</v>
      </c>
      <c r="D3472" s="2" t="s">
        <v>1128</v>
      </c>
    </row>
    <row r="3473" spans="1:4" ht="24.75" customHeight="1">
      <c r="A3473" s="2">
        <v>3471</v>
      </c>
      <c r="B3473" s="2" t="str">
        <f>"陈秋宇"</f>
        <v>陈秋宇</v>
      </c>
      <c r="C3473" s="2" t="s">
        <v>2180</v>
      </c>
      <c r="D3473" s="2" t="s">
        <v>1128</v>
      </c>
    </row>
    <row r="3474" spans="1:4" ht="24.75" customHeight="1">
      <c r="A3474" s="2">
        <v>3472</v>
      </c>
      <c r="B3474" s="2" t="str">
        <f>"林津茹"</f>
        <v>林津茹</v>
      </c>
      <c r="C3474" s="2" t="s">
        <v>3134</v>
      </c>
      <c r="D3474" s="2" t="s">
        <v>1128</v>
      </c>
    </row>
    <row r="3475" spans="1:4" ht="24.75" customHeight="1">
      <c r="A3475" s="2">
        <v>3473</v>
      </c>
      <c r="B3475" s="2" t="str">
        <f>"符文睦"</f>
        <v>符文睦</v>
      </c>
      <c r="C3475" s="2" t="s">
        <v>3135</v>
      </c>
      <c r="D3475" s="2" t="s">
        <v>1128</v>
      </c>
    </row>
    <row r="3476" spans="1:4" ht="24.75" customHeight="1">
      <c r="A3476" s="2">
        <v>3474</v>
      </c>
      <c r="B3476" s="2" t="str">
        <f>"崔佳莉"</f>
        <v>崔佳莉</v>
      </c>
      <c r="C3476" s="2" t="s">
        <v>3136</v>
      </c>
      <c r="D3476" s="2" t="s">
        <v>1128</v>
      </c>
    </row>
    <row r="3477" spans="1:4" ht="24.75" customHeight="1">
      <c r="A3477" s="2">
        <v>3475</v>
      </c>
      <c r="B3477" s="2" t="str">
        <f>"周柳伶"</f>
        <v>周柳伶</v>
      </c>
      <c r="C3477" s="2" t="s">
        <v>3137</v>
      </c>
      <c r="D3477" s="2" t="s">
        <v>1128</v>
      </c>
    </row>
    <row r="3478" spans="1:4" ht="24.75" customHeight="1">
      <c r="A3478" s="2">
        <v>3476</v>
      </c>
      <c r="B3478" s="2" t="str">
        <f>"周小妹"</f>
        <v>周小妹</v>
      </c>
      <c r="C3478" s="2" t="s">
        <v>3138</v>
      </c>
      <c r="D3478" s="2" t="s">
        <v>1128</v>
      </c>
    </row>
    <row r="3479" spans="1:4" ht="24.75" customHeight="1">
      <c r="A3479" s="2">
        <v>3477</v>
      </c>
      <c r="B3479" s="2" t="str">
        <f>"高凤红"</f>
        <v>高凤红</v>
      </c>
      <c r="C3479" s="2" t="s">
        <v>357</v>
      </c>
      <c r="D3479" s="2" t="s">
        <v>1128</v>
      </c>
    </row>
    <row r="3480" spans="1:4" ht="24.75" customHeight="1">
      <c r="A3480" s="2">
        <v>3478</v>
      </c>
      <c r="B3480" s="2" t="str">
        <f>"王文招"</f>
        <v>王文招</v>
      </c>
      <c r="C3480" s="2" t="s">
        <v>3139</v>
      </c>
      <c r="D3480" s="2" t="s">
        <v>1128</v>
      </c>
    </row>
    <row r="3481" spans="1:4" ht="24.75" customHeight="1">
      <c r="A3481" s="2">
        <v>3479</v>
      </c>
      <c r="B3481" s="2" t="str">
        <f>"吴秋香"</f>
        <v>吴秋香</v>
      </c>
      <c r="C3481" s="2" t="s">
        <v>1301</v>
      </c>
      <c r="D3481" s="2" t="s">
        <v>1128</v>
      </c>
    </row>
    <row r="3482" spans="1:4" ht="24.75" customHeight="1">
      <c r="A3482" s="2">
        <v>3480</v>
      </c>
      <c r="B3482" s="2" t="str">
        <f>"简洁"</f>
        <v>简洁</v>
      </c>
      <c r="C3482" s="2" t="s">
        <v>3140</v>
      </c>
      <c r="D3482" s="2" t="s">
        <v>1128</v>
      </c>
    </row>
    <row r="3483" spans="1:4" ht="24.75" customHeight="1">
      <c r="A3483" s="2">
        <v>3481</v>
      </c>
      <c r="B3483" s="2" t="str">
        <f>"王燕清"</f>
        <v>王燕清</v>
      </c>
      <c r="C3483" s="2" t="s">
        <v>647</v>
      </c>
      <c r="D3483" s="2" t="s">
        <v>1128</v>
      </c>
    </row>
    <row r="3484" spans="1:4" ht="24.75" customHeight="1">
      <c r="A3484" s="2">
        <v>3482</v>
      </c>
      <c r="B3484" s="2" t="str">
        <f>"符晶慧"</f>
        <v>符晶慧</v>
      </c>
      <c r="C3484" s="2" t="s">
        <v>3141</v>
      </c>
      <c r="D3484" s="2" t="s">
        <v>1128</v>
      </c>
    </row>
    <row r="3485" spans="1:4" ht="24.75" customHeight="1">
      <c r="A3485" s="2">
        <v>3483</v>
      </c>
      <c r="B3485" s="2" t="str">
        <f>"唐玥"</f>
        <v>唐玥</v>
      </c>
      <c r="C3485" s="2" t="s">
        <v>3142</v>
      </c>
      <c r="D3485" s="2" t="s">
        <v>1128</v>
      </c>
    </row>
    <row r="3486" spans="1:4" ht="24.75" customHeight="1">
      <c r="A3486" s="2">
        <v>3484</v>
      </c>
      <c r="B3486" s="2" t="str">
        <f>"陈紫君"</f>
        <v>陈紫君</v>
      </c>
      <c r="C3486" s="2" t="s">
        <v>3143</v>
      </c>
      <c r="D3486" s="2" t="s">
        <v>1128</v>
      </c>
    </row>
    <row r="3487" spans="1:4" ht="24.75" customHeight="1">
      <c r="A3487" s="2">
        <v>3485</v>
      </c>
      <c r="B3487" s="2" t="str">
        <f>"钟祥萧"</f>
        <v>钟祥萧</v>
      </c>
      <c r="C3487" s="2" t="s">
        <v>365</v>
      </c>
      <c r="D3487" s="2" t="s">
        <v>1128</v>
      </c>
    </row>
    <row r="3488" spans="1:4" ht="24.75" customHeight="1">
      <c r="A3488" s="2">
        <v>3486</v>
      </c>
      <c r="B3488" s="2" t="str">
        <f>"许蓝月"</f>
        <v>许蓝月</v>
      </c>
      <c r="C3488" s="2" t="s">
        <v>3144</v>
      </c>
      <c r="D3488" s="2" t="s">
        <v>1128</v>
      </c>
    </row>
    <row r="3489" spans="1:4" ht="24.75" customHeight="1">
      <c r="A3489" s="2">
        <v>3487</v>
      </c>
      <c r="B3489" s="2" t="str">
        <f>"曾宪鹏"</f>
        <v>曾宪鹏</v>
      </c>
      <c r="C3489" s="2" t="s">
        <v>1392</v>
      </c>
      <c r="D3489" s="2" t="s">
        <v>1128</v>
      </c>
    </row>
    <row r="3490" spans="1:4" ht="24.75" customHeight="1">
      <c r="A3490" s="2">
        <v>3488</v>
      </c>
      <c r="B3490" s="2" t="str">
        <f>"黄佩"</f>
        <v>黄佩</v>
      </c>
      <c r="C3490" s="2" t="s">
        <v>3145</v>
      </c>
      <c r="D3490" s="2" t="s">
        <v>1128</v>
      </c>
    </row>
    <row r="3491" spans="1:4" ht="24.75" customHeight="1">
      <c r="A3491" s="2">
        <v>3489</v>
      </c>
      <c r="B3491" s="2" t="str">
        <f>"陈玲玉"</f>
        <v>陈玲玉</v>
      </c>
      <c r="C3491" s="2" t="s">
        <v>3146</v>
      </c>
      <c r="D3491" s="2" t="s">
        <v>1128</v>
      </c>
    </row>
    <row r="3492" spans="1:4" ht="24.75" customHeight="1">
      <c r="A3492" s="2">
        <v>3490</v>
      </c>
      <c r="B3492" s="2" t="str">
        <f>"曾鹏"</f>
        <v>曾鹏</v>
      </c>
      <c r="C3492" s="2" t="s">
        <v>3147</v>
      </c>
      <c r="D3492" s="2" t="s">
        <v>1128</v>
      </c>
    </row>
    <row r="3493" spans="1:4" ht="24.75" customHeight="1">
      <c r="A3493" s="2">
        <v>3491</v>
      </c>
      <c r="B3493" s="2" t="str">
        <f>"陈永帅"</f>
        <v>陈永帅</v>
      </c>
      <c r="C3493" s="2" t="s">
        <v>3148</v>
      </c>
      <c r="D3493" s="2" t="s">
        <v>1128</v>
      </c>
    </row>
    <row r="3494" spans="1:4" ht="24.75" customHeight="1">
      <c r="A3494" s="2">
        <v>3492</v>
      </c>
      <c r="B3494" s="2" t="str">
        <f>"吴坤伟"</f>
        <v>吴坤伟</v>
      </c>
      <c r="C3494" s="2" t="s">
        <v>3149</v>
      </c>
      <c r="D3494" s="2" t="s">
        <v>1128</v>
      </c>
    </row>
    <row r="3495" spans="1:4" ht="24.75" customHeight="1">
      <c r="A3495" s="2">
        <v>3493</v>
      </c>
      <c r="B3495" s="2" t="str">
        <f>"梁冰冰"</f>
        <v>梁冰冰</v>
      </c>
      <c r="C3495" s="2" t="s">
        <v>3150</v>
      </c>
      <c r="D3495" s="2" t="s">
        <v>1128</v>
      </c>
    </row>
    <row r="3496" spans="1:4" ht="24.75" customHeight="1">
      <c r="A3496" s="2">
        <v>3494</v>
      </c>
      <c r="B3496" s="2" t="str">
        <f>"连英如"</f>
        <v>连英如</v>
      </c>
      <c r="C3496" s="2" t="s">
        <v>1927</v>
      </c>
      <c r="D3496" s="2" t="s">
        <v>1128</v>
      </c>
    </row>
    <row r="3497" spans="1:4" ht="24.75" customHeight="1">
      <c r="A3497" s="2">
        <v>3495</v>
      </c>
      <c r="B3497" s="2" t="str">
        <f>"卓晓芳"</f>
        <v>卓晓芳</v>
      </c>
      <c r="C3497" s="2" t="s">
        <v>390</v>
      </c>
      <c r="D3497" s="2" t="s">
        <v>1128</v>
      </c>
    </row>
    <row r="3498" spans="1:4" ht="24.75" customHeight="1">
      <c r="A3498" s="2">
        <v>3496</v>
      </c>
      <c r="B3498" s="2" t="str">
        <f>"梁予"</f>
        <v>梁予</v>
      </c>
      <c r="C3498" s="2" t="s">
        <v>3151</v>
      </c>
      <c r="D3498" s="2" t="s">
        <v>1128</v>
      </c>
    </row>
    <row r="3499" spans="1:4" ht="24.75" customHeight="1">
      <c r="A3499" s="2">
        <v>3497</v>
      </c>
      <c r="B3499" s="2" t="str">
        <f>"李雨芊"</f>
        <v>李雨芊</v>
      </c>
      <c r="C3499" s="2" t="s">
        <v>3152</v>
      </c>
      <c r="D3499" s="2" t="s">
        <v>1128</v>
      </c>
    </row>
    <row r="3500" spans="1:4" ht="24.75" customHeight="1">
      <c r="A3500" s="2">
        <v>3498</v>
      </c>
      <c r="B3500" s="2" t="str">
        <f>"黎姑美"</f>
        <v>黎姑美</v>
      </c>
      <c r="C3500" s="2" t="s">
        <v>3153</v>
      </c>
      <c r="D3500" s="2" t="s">
        <v>1128</v>
      </c>
    </row>
    <row r="3501" spans="1:4" ht="24.75" customHeight="1">
      <c r="A3501" s="2">
        <v>3499</v>
      </c>
      <c r="B3501" s="2" t="str">
        <f>"梁昌特"</f>
        <v>梁昌特</v>
      </c>
      <c r="C3501" s="2" t="s">
        <v>3154</v>
      </c>
      <c r="D3501" s="2" t="s">
        <v>1128</v>
      </c>
    </row>
    <row r="3502" spans="1:4" ht="24.75" customHeight="1">
      <c r="A3502" s="2">
        <v>3500</v>
      </c>
      <c r="B3502" s="2" t="str">
        <f>"肖方兰"</f>
        <v>肖方兰</v>
      </c>
      <c r="C3502" s="2" t="s">
        <v>3155</v>
      </c>
      <c r="D3502" s="2" t="s">
        <v>1128</v>
      </c>
    </row>
    <row r="3503" spans="1:4" ht="24.75" customHeight="1">
      <c r="A3503" s="2">
        <v>3501</v>
      </c>
      <c r="B3503" s="2" t="str">
        <f>"潘家隆"</f>
        <v>潘家隆</v>
      </c>
      <c r="C3503" s="2" t="s">
        <v>3156</v>
      </c>
      <c r="D3503" s="2" t="s">
        <v>1128</v>
      </c>
    </row>
    <row r="3504" spans="1:4" ht="24.75" customHeight="1">
      <c r="A3504" s="2">
        <v>3502</v>
      </c>
      <c r="B3504" s="2" t="str">
        <f>"符彩燕"</f>
        <v>符彩燕</v>
      </c>
      <c r="C3504" s="2" t="s">
        <v>3157</v>
      </c>
      <c r="D3504" s="2" t="s">
        <v>1128</v>
      </c>
    </row>
    <row r="3505" spans="1:4" ht="24.75" customHeight="1">
      <c r="A3505" s="2">
        <v>3503</v>
      </c>
      <c r="B3505" s="2" t="str">
        <f>"陈赞博"</f>
        <v>陈赞博</v>
      </c>
      <c r="C3505" s="2" t="s">
        <v>3158</v>
      </c>
      <c r="D3505" s="2" t="s">
        <v>1128</v>
      </c>
    </row>
    <row r="3506" spans="1:4" ht="24.75" customHeight="1">
      <c r="A3506" s="2">
        <v>3504</v>
      </c>
      <c r="B3506" s="2" t="str">
        <f>"王诗韵"</f>
        <v>王诗韵</v>
      </c>
      <c r="C3506" s="2" t="s">
        <v>3159</v>
      </c>
      <c r="D3506" s="2" t="s">
        <v>1128</v>
      </c>
    </row>
    <row r="3507" spans="1:4" ht="24.75" customHeight="1">
      <c r="A3507" s="2">
        <v>3505</v>
      </c>
      <c r="B3507" s="2" t="str">
        <f>"张馨予"</f>
        <v>张馨予</v>
      </c>
      <c r="C3507" s="2" t="s">
        <v>3160</v>
      </c>
      <c r="D3507" s="2" t="s">
        <v>1128</v>
      </c>
    </row>
    <row r="3508" spans="1:4" ht="24.75" customHeight="1">
      <c r="A3508" s="2">
        <v>3506</v>
      </c>
      <c r="B3508" s="2" t="str">
        <f>"陈虹妙"</f>
        <v>陈虹妙</v>
      </c>
      <c r="C3508" s="2" t="s">
        <v>53</v>
      </c>
      <c r="D3508" s="2" t="s">
        <v>1128</v>
      </c>
    </row>
    <row r="3509" spans="1:4" ht="24.75" customHeight="1">
      <c r="A3509" s="2">
        <v>3507</v>
      </c>
      <c r="B3509" s="2" t="str">
        <f>"黎桓言"</f>
        <v>黎桓言</v>
      </c>
      <c r="C3509" s="2" t="s">
        <v>1311</v>
      </c>
      <c r="D3509" s="2" t="s">
        <v>1128</v>
      </c>
    </row>
    <row r="3510" spans="1:4" ht="24.75" customHeight="1">
      <c r="A3510" s="2">
        <v>3508</v>
      </c>
      <c r="B3510" s="2" t="str">
        <f>"吴玉霞"</f>
        <v>吴玉霞</v>
      </c>
      <c r="C3510" s="2" t="s">
        <v>3161</v>
      </c>
      <c r="D3510" s="2" t="s">
        <v>1128</v>
      </c>
    </row>
    <row r="3511" spans="1:4" ht="24.75" customHeight="1">
      <c r="A3511" s="2">
        <v>3509</v>
      </c>
      <c r="B3511" s="2" t="str">
        <f>"王发慧"</f>
        <v>王发慧</v>
      </c>
      <c r="C3511" s="2" t="s">
        <v>3162</v>
      </c>
      <c r="D3511" s="2" t="s">
        <v>1128</v>
      </c>
    </row>
    <row r="3512" spans="1:4" ht="24.75" customHeight="1">
      <c r="A3512" s="2">
        <v>3510</v>
      </c>
      <c r="B3512" s="2" t="str">
        <f>"柯怀泱"</f>
        <v>柯怀泱</v>
      </c>
      <c r="C3512" s="2" t="s">
        <v>3163</v>
      </c>
      <c r="D3512" s="2" t="s">
        <v>1128</v>
      </c>
    </row>
    <row r="3513" spans="1:4" ht="24.75" customHeight="1">
      <c r="A3513" s="2">
        <v>3511</v>
      </c>
      <c r="B3513" s="2" t="str">
        <f>"王丽婷"</f>
        <v>王丽婷</v>
      </c>
      <c r="C3513" s="2" t="s">
        <v>380</v>
      </c>
      <c r="D3513" s="2" t="s">
        <v>1128</v>
      </c>
    </row>
    <row r="3514" spans="1:4" ht="24.75" customHeight="1">
      <c r="A3514" s="2">
        <v>3512</v>
      </c>
      <c r="B3514" s="2" t="str">
        <f>"蔡木琴"</f>
        <v>蔡木琴</v>
      </c>
      <c r="C3514" s="2" t="s">
        <v>3164</v>
      </c>
      <c r="D3514" s="2" t="s">
        <v>1128</v>
      </c>
    </row>
    <row r="3515" spans="1:4" ht="24.75" customHeight="1">
      <c r="A3515" s="2">
        <v>3513</v>
      </c>
      <c r="B3515" s="2" t="str">
        <f>"马贞"</f>
        <v>马贞</v>
      </c>
      <c r="C3515" s="2" t="s">
        <v>3165</v>
      </c>
      <c r="D3515" s="2" t="s">
        <v>1128</v>
      </c>
    </row>
    <row r="3516" spans="1:4" ht="24.75" customHeight="1">
      <c r="A3516" s="2">
        <v>3514</v>
      </c>
      <c r="B3516" s="2" t="str">
        <f>"梁亚云"</f>
        <v>梁亚云</v>
      </c>
      <c r="C3516" s="2" t="s">
        <v>3166</v>
      </c>
      <c r="D3516" s="2" t="s">
        <v>1128</v>
      </c>
    </row>
    <row r="3517" spans="1:4" ht="24.75" customHeight="1">
      <c r="A3517" s="2">
        <v>3515</v>
      </c>
      <c r="B3517" s="2" t="str">
        <f>"孟夏钒"</f>
        <v>孟夏钒</v>
      </c>
      <c r="C3517" s="2" t="s">
        <v>3167</v>
      </c>
      <c r="D3517" s="2" t="s">
        <v>1128</v>
      </c>
    </row>
    <row r="3518" spans="1:4" ht="24.75" customHeight="1">
      <c r="A3518" s="2">
        <v>3516</v>
      </c>
      <c r="B3518" s="2" t="str">
        <f>"杜小燕"</f>
        <v>杜小燕</v>
      </c>
      <c r="C3518" s="2" t="s">
        <v>3168</v>
      </c>
      <c r="D3518" s="2" t="s">
        <v>1128</v>
      </c>
    </row>
    <row r="3519" spans="1:4" ht="24.75" customHeight="1">
      <c r="A3519" s="2">
        <v>3517</v>
      </c>
      <c r="B3519" s="2" t="str">
        <f>"孙倩"</f>
        <v>孙倩</v>
      </c>
      <c r="C3519" s="2" t="s">
        <v>3169</v>
      </c>
      <c r="D3519" s="2" t="s">
        <v>1128</v>
      </c>
    </row>
    <row r="3520" spans="1:4" ht="24.75" customHeight="1">
      <c r="A3520" s="2">
        <v>3518</v>
      </c>
      <c r="B3520" s="2" t="str">
        <f>"刘举"</f>
        <v>刘举</v>
      </c>
      <c r="C3520" s="2" t="s">
        <v>2450</v>
      </c>
      <c r="D3520" s="2" t="s">
        <v>1128</v>
      </c>
    </row>
    <row r="3521" spans="1:4" ht="24.75" customHeight="1">
      <c r="A3521" s="2">
        <v>3519</v>
      </c>
      <c r="B3521" s="2" t="str">
        <f>"曾丹"</f>
        <v>曾丹</v>
      </c>
      <c r="C3521" s="2" t="s">
        <v>141</v>
      </c>
      <c r="D3521" s="2" t="s">
        <v>1128</v>
      </c>
    </row>
    <row r="3522" spans="1:4" ht="24.75" customHeight="1">
      <c r="A3522" s="2">
        <v>3520</v>
      </c>
      <c r="B3522" s="2" t="str">
        <f>"柯灵丹"</f>
        <v>柯灵丹</v>
      </c>
      <c r="C3522" s="2" t="s">
        <v>3170</v>
      </c>
      <c r="D3522" s="2" t="s">
        <v>1128</v>
      </c>
    </row>
    <row r="3523" spans="1:4" ht="24.75" customHeight="1">
      <c r="A3523" s="2">
        <v>3521</v>
      </c>
      <c r="B3523" s="2" t="str">
        <f>"王慧"</f>
        <v>王慧</v>
      </c>
      <c r="C3523" s="2" t="s">
        <v>3171</v>
      </c>
      <c r="D3523" s="2" t="s">
        <v>1128</v>
      </c>
    </row>
    <row r="3524" spans="1:4" ht="24.75" customHeight="1">
      <c r="A3524" s="2">
        <v>3522</v>
      </c>
      <c r="B3524" s="2" t="str">
        <f>"陈必艳"</f>
        <v>陈必艳</v>
      </c>
      <c r="C3524" s="2" t="s">
        <v>3172</v>
      </c>
      <c r="D3524" s="2" t="s">
        <v>1128</v>
      </c>
    </row>
    <row r="3525" spans="1:4" ht="24.75" customHeight="1">
      <c r="A3525" s="2">
        <v>3523</v>
      </c>
      <c r="B3525" s="2" t="str">
        <f>"林诗贤"</f>
        <v>林诗贤</v>
      </c>
      <c r="C3525" s="2" t="s">
        <v>3173</v>
      </c>
      <c r="D3525" s="2" t="s">
        <v>1128</v>
      </c>
    </row>
    <row r="3526" spans="1:4" ht="24.75" customHeight="1">
      <c r="A3526" s="2">
        <v>3524</v>
      </c>
      <c r="B3526" s="2" t="str">
        <f>"孙千翱"</f>
        <v>孙千翱</v>
      </c>
      <c r="C3526" s="2" t="s">
        <v>3174</v>
      </c>
      <c r="D3526" s="2" t="s">
        <v>1128</v>
      </c>
    </row>
    <row r="3527" spans="1:4" ht="24.75" customHeight="1">
      <c r="A3527" s="2">
        <v>3525</v>
      </c>
      <c r="B3527" s="2" t="str">
        <f>"吴小叶"</f>
        <v>吴小叶</v>
      </c>
      <c r="C3527" s="2" t="s">
        <v>3175</v>
      </c>
      <c r="D3527" s="2" t="s">
        <v>1128</v>
      </c>
    </row>
    <row r="3528" spans="1:4" ht="24.75" customHeight="1">
      <c r="A3528" s="2">
        <v>3526</v>
      </c>
      <c r="B3528" s="2" t="str">
        <f>"利声柱"</f>
        <v>利声柱</v>
      </c>
      <c r="C3528" s="2" t="s">
        <v>3176</v>
      </c>
      <c r="D3528" s="2" t="s">
        <v>1128</v>
      </c>
    </row>
    <row r="3529" spans="1:4" ht="24.75" customHeight="1">
      <c r="A3529" s="2">
        <v>3527</v>
      </c>
      <c r="B3529" s="2" t="str">
        <f>"邢樱露"</f>
        <v>邢樱露</v>
      </c>
      <c r="C3529" s="2" t="s">
        <v>1710</v>
      </c>
      <c r="D3529" s="2" t="s">
        <v>1128</v>
      </c>
    </row>
    <row r="3530" spans="1:4" ht="24.75" customHeight="1">
      <c r="A3530" s="2">
        <v>3528</v>
      </c>
      <c r="B3530" s="2" t="str">
        <f>"李婷婷"</f>
        <v>李婷婷</v>
      </c>
      <c r="C3530" s="2" t="s">
        <v>3177</v>
      </c>
      <c r="D3530" s="2" t="s">
        <v>1128</v>
      </c>
    </row>
    <row r="3531" spans="1:4" ht="24.75" customHeight="1">
      <c r="A3531" s="2">
        <v>3529</v>
      </c>
      <c r="B3531" s="2" t="str">
        <f>"王青莹"</f>
        <v>王青莹</v>
      </c>
      <c r="C3531" s="2" t="s">
        <v>3178</v>
      </c>
      <c r="D3531" s="2" t="s">
        <v>1128</v>
      </c>
    </row>
    <row r="3532" spans="1:4" ht="24.75" customHeight="1">
      <c r="A3532" s="2">
        <v>3530</v>
      </c>
      <c r="B3532" s="2" t="str">
        <f>"温乐珍"</f>
        <v>温乐珍</v>
      </c>
      <c r="C3532" s="2" t="s">
        <v>3179</v>
      </c>
      <c r="D3532" s="2" t="s">
        <v>1128</v>
      </c>
    </row>
    <row r="3533" spans="1:4" ht="24.75" customHeight="1">
      <c r="A3533" s="2">
        <v>3531</v>
      </c>
      <c r="B3533" s="2" t="str">
        <f>"文进涛"</f>
        <v>文进涛</v>
      </c>
      <c r="C3533" s="2" t="s">
        <v>747</v>
      </c>
      <c r="D3533" s="2" t="s">
        <v>1128</v>
      </c>
    </row>
    <row r="3534" spans="1:4" ht="24.75" customHeight="1">
      <c r="A3534" s="2">
        <v>3532</v>
      </c>
      <c r="B3534" s="2" t="str">
        <f>"郑远娥"</f>
        <v>郑远娥</v>
      </c>
      <c r="C3534" s="2" t="s">
        <v>3180</v>
      </c>
      <c r="D3534" s="2" t="s">
        <v>1128</v>
      </c>
    </row>
    <row r="3535" spans="1:4" ht="24.75" customHeight="1">
      <c r="A3535" s="2">
        <v>3533</v>
      </c>
      <c r="B3535" s="2" t="str">
        <f>"林红陈"</f>
        <v>林红陈</v>
      </c>
      <c r="C3535" s="2" t="s">
        <v>3181</v>
      </c>
      <c r="D3535" s="2" t="s">
        <v>1128</v>
      </c>
    </row>
    <row r="3536" spans="1:4" ht="24.75" customHeight="1">
      <c r="A3536" s="2">
        <v>3534</v>
      </c>
      <c r="B3536" s="2" t="str">
        <f>"许治孝"</f>
        <v>许治孝</v>
      </c>
      <c r="C3536" s="2" t="s">
        <v>3182</v>
      </c>
      <c r="D3536" s="2" t="s">
        <v>1128</v>
      </c>
    </row>
    <row r="3537" spans="1:4" ht="24.75" customHeight="1">
      <c r="A3537" s="2">
        <v>3535</v>
      </c>
      <c r="B3537" s="2" t="str">
        <f>"闫运平"</f>
        <v>闫运平</v>
      </c>
      <c r="C3537" s="2" t="s">
        <v>3183</v>
      </c>
      <c r="D3537" s="2" t="s">
        <v>1128</v>
      </c>
    </row>
    <row r="3538" spans="1:4" ht="24.75" customHeight="1">
      <c r="A3538" s="2">
        <v>3536</v>
      </c>
      <c r="B3538" s="2" t="str">
        <f>"罗泽钊"</f>
        <v>罗泽钊</v>
      </c>
      <c r="C3538" s="2" t="s">
        <v>3184</v>
      </c>
      <c r="D3538" s="2" t="s">
        <v>1128</v>
      </c>
    </row>
    <row r="3539" spans="1:4" ht="24.75" customHeight="1">
      <c r="A3539" s="2">
        <v>3537</v>
      </c>
      <c r="B3539" s="2" t="str">
        <f>"曾达"</f>
        <v>曾达</v>
      </c>
      <c r="C3539" s="2" t="s">
        <v>3185</v>
      </c>
      <c r="D3539" s="2" t="s">
        <v>1128</v>
      </c>
    </row>
    <row r="3540" spans="1:4" ht="24.75" customHeight="1">
      <c r="A3540" s="2">
        <v>3538</v>
      </c>
      <c r="B3540" s="2" t="str">
        <f>"王菊青"</f>
        <v>王菊青</v>
      </c>
      <c r="C3540" s="2" t="s">
        <v>3186</v>
      </c>
      <c r="D3540" s="2" t="s">
        <v>1128</v>
      </c>
    </row>
    <row r="3541" spans="1:4" ht="24.75" customHeight="1">
      <c r="A3541" s="2">
        <v>3539</v>
      </c>
      <c r="B3541" s="2" t="str">
        <f>"周毅"</f>
        <v>周毅</v>
      </c>
      <c r="C3541" s="2" t="s">
        <v>3187</v>
      </c>
      <c r="D3541" s="2" t="s">
        <v>1128</v>
      </c>
    </row>
    <row r="3542" spans="1:4" ht="24.75" customHeight="1">
      <c r="A3542" s="2">
        <v>3540</v>
      </c>
      <c r="B3542" s="2" t="str">
        <f>"许王忆"</f>
        <v>许王忆</v>
      </c>
      <c r="C3542" s="2" t="s">
        <v>3188</v>
      </c>
      <c r="D3542" s="2" t="s">
        <v>1128</v>
      </c>
    </row>
    <row r="3543" spans="1:4" ht="24.75" customHeight="1">
      <c r="A3543" s="2">
        <v>3541</v>
      </c>
      <c r="B3543" s="2" t="str">
        <f>"林明志"</f>
        <v>林明志</v>
      </c>
      <c r="C3543" s="2" t="s">
        <v>3189</v>
      </c>
      <c r="D3543" s="2" t="s">
        <v>1128</v>
      </c>
    </row>
    <row r="3544" spans="1:4" ht="24.75" customHeight="1">
      <c r="A3544" s="2">
        <v>3542</v>
      </c>
      <c r="B3544" s="2" t="str">
        <f>"唐发敏"</f>
        <v>唐发敏</v>
      </c>
      <c r="C3544" s="2" t="s">
        <v>3190</v>
      </c>
      <c r="D3544" s="2" t="s">
        <v>1128</v>
      </c>
    </row>
    <row r="3545" spans="1:4" ht="24.75" customHeight="1">
      <c r="A3545" s="2">
        <v>3543</v>
      </c>
      <c r="B3545" s="2" t="str">
        <f>"王学卫"</f>
        <v>王学卫</v>
      </c>
      <c r="C3545" s="2" t="s">
        <v>3191</v>
      </c>
      <c r="D3545" s="2" t="s">
        <v>1128</v>
      </c>
    </row>
    <row r="3546" spans="1:4" ht="24.75" customHeight="1">
      <c r="A3546" s="2">
        <v>3544</v>
      </c>
      <c r="B3546" s="2" t="str">
        <f>"陈冠帆"</f>
        <v>陈冠帆</v>
      </c>
      <c r="C3546" s="2" t="s">
        <v>1894</v>
      </c>
      <c r="D3546" s="2" t="s">
        <v>1128</v>
      </c>
    </row>
    <row r="3547" spans="1:4" ht="24.75" customHeight="1">
      <c r="A3547" s="2">
        <v>3545</v>
      </c>
      <c r="B3547" s="2" t="str">
        <f>"曾婷"</f>
        <v>曾婷</v>
      </c>
      <c r="C3547" s="2" t="s">
        <v>3192</v>
      </c>
      <c r="D3547" s="2" t="s">
        <v>1128</v>
      </c>
    </row>
    <row r="3548" spans="1:4" ht="24.75" customHeight="1">
      <c r="A3548" s="2">
        <v>3546</v>
      </c>
      <c r="B3548" s="2" t="str">
        <f>"刘佩亭"</f>
        <v>刘佩亭</v>
      </c>
      <c r="C3548" s="2" t="s">
        <v>3193</v>
      </c>
      <c r="D3548" s="2" t="s">
        <v>1128</v>
      </c>
    </row>
    <row r="3549" spans="1:4" ht="24.75" customHeight="1">
      <c r="A3549" s="2">
        <v>3547</v>
      </c>
      <c r="B3549" s="2" t="str">
        <f>"江丽倩"</f>
        <v>江丽倩</v>
      </c>
      <c r="C3549" s="2" t="s">
        <v>2049</v>
      </c>
      <c r="D3549" s="2" t="s">
        <v>1128</v>
      </c>
    </row>
    <row r="3550" spans="1:4" ht="24.75" customHeight="1">
      <c r="A3550" s="2">
        <v>3548</v>
      </c>
      <c r="B3550" s="2" t="str">
        <f>"韩梦帅"</f>
        <v>韩梦帅</v>
      </c>
      <c r="C3550" s="2" t="s">
        <v>3194</v>
      </c>
      <c r="D3550" s="2" t="s">
        <v>1128</v>
      </c>
    </row>
    <row r="3551" spans="1:4" ht="24.75" customHeight="1">
      <c r="A3551" s="2">
        <v>3549</v>
      </c>
      <c r="B3551" s="2" t="str">
        <f>"符丹玉"</f>
        <v>符丹玉</v>
      </c>
      <c r="C3551" s="2" t="s">
        <v>3195</v>
      </c>
      <c r="D3551" s="2" t="s">
        <v>1128</v>
      </c>
    </row>
    <row r="3552" spans="1:4" ht="24.75" customHeight="1">
      <c r="A3552" s="2">
        <v>3550</v>
      </c>
      <c r="B3552" s="2" t="str">
        <f>"林珍妮"</f>
        <v>林珍妮</v>
      </c>
      <c r="C3552" s="2" t="s">
        <v>3196</v>
      </c>
      <c r="D3552" s="2" t="s">
        <v>1128</v>
      </c>
    </row>
    <row r="3553" spans="1:4" ht="24.75" customHeight="1">
      <c r="A3553" s="2">
        <v>3551</v>
      </c>
      <c r="B3553" s="2" t="str">
        <f>"何海茵"</f>
        <v>何海茵</v>
      </c>
      <c r="C3553" s="2" t="s">
        <v>1588</v>
      </c>
      <c r="D3553" s="2" t="s">
        <v>1128</v>
      </c>
    </row>
    <row r="3554" spans="1:4" ht="24.75" customHeight="1">
      <c r="A3554" s="2">
        <v>3552</v>
      </c>
      <c r="B3554" s="2" t="str">
        <f>"许森"</f>
        <v>许森</v>
      </c>
      <c r="C3554" s="2" t="s">
        <v>974</v>
      </c>
      <c r="D3554" s="2" t="s">
        <v>1128</v>
      </c>
    </row>
    <row r="3555" spans="1:4" ht="24.75" customHeight="1">
      <c r="A3555" s="2">
        <v>3553</v>
      </c>
      <c r="B3555" s="2" t="str">
        <f>"王所冰"</f>
        <v>王所冰</v>
      </c>
      <c r="C3555" s="2" t="s">
        <v>2764</v>
      </c>
      <c r="D3555" s="2" t="s">
        <v>1128</v>
      </c>
    </row>
    <row r="3556" spans="1:4" ht="24.75" customHeight="1">
      <c r="A3556" s="2">
        <v>3554</v>
      </c>
      <c r="B3556" s="2" t="str">
        <f>"符洛玮"</f>
        <v>符洛玮</v>
      </c>
      <c r="C3556" s="2" t="s">
        <v>3197</v>
      </c>
      <c r="D3556" s="2" t="s">
        <v>1128</v>
      </c>
    </row>
    <row r="3557" spans="1:4" ht="24.75" customHeight="1">
      <c r="A3557" s="2">
        <v>3555</v>
      </c>
      <c r="B3557" s="2" t="str">
        <f>"程林"</f>
        <v>程林</v>
      </c>
      <c r="C3557" s="2" t="s">
        <v>3198</v>
      </c>
      <c r="D3557" s="2" t="s">
        <v>1128</v>
      </c>
    </row>
    <row r="3558" spans="1:4" ht="24.75" customHeight="1">
      <c r="A3558" s="2">
        <v>3556</v>
      </c>
      <c r="B3558" s="2" t="str">
        <f>"张艺博"</f>
        <v>张艺博</v>
      </c>
      <c r="C3558" s="2" t="s">
        <v>3199</v>
      </c>
      <c r="D3558" s="2" t="s">
        <v>1128</v>
      </c>
    </row>
    <row r="3559" spans="1:4" ht="24.75" customHeight="1">
      <c r="A3559" s="2">
        <v>3557</v>
      </c>
      <c r="B3559" s="2" t="str">
        <f>"严冬"</f>
        <v>严冬</v>
      </c>
      <c r="C3559" s="2" t="s">
        <v>3200</v>
      </c>
      <c r="D3559" s="2" t="s">
        <v>1128</v>
      </c>
    </row>
    <row r="3560" spans="1:4" ht="24.75" customHeight="1">
      <c r="A3560" s="2">
        <v>3558</v>
      </c>
      <c r="B3560" s="2" t="str">
        <f>"邢增霞"</f>
        <v>邢增霞</v>
      </c>
      <c r="C3560" s="2" t="s">
        <v>3201</v>
      </c>
      <c r="D3560" s="2" t="s">
        <v>1128</v>
      </c>
    </row>
    <row r="3561" spans="1:4" ht="24.75" customHeight="1">
      <c r="A3561" s="2">
        <v>3559</v>
      </c>
      <c r="B3561" s="2" t="str">
        <f>"甘宗召"</f>
        <v>甘宗召</v>
      </c>
      <c r="C3561" s="2" t="s">
        <v>3202</v>
      </c>
      <c r="D3561" s="2" t="s">
        <v>1128</v>
      </c>
    </row>
    <row r="3562" spans="1:4" ht="24.75" customHeight="1">
      <c r="A3562" s="2">
        <v>3560</v>
      </c>
      <c r="B3562" s="2" t="str">
        <f>"吴祖池"</f>
        <v>吴祖池</v>
      </c>
      <c r="C3562" s="2" t="s">
        <v>3203</v>
      </c>
      <c r="D3562" s="2" t="s">
        <v>1128</v>
      </c>
    </row>
    <row r="3563" spans="1:4" ht="24.75" customHeight="1">
      <c r="A3563" s="2">
        <v>3561</v>
      </c>
      <c r="B3563" s="2" t="str">
        <f>"王雯玲"</f>
        <v>王雯玲</v>
      </c>
      <c r="C3563" s="2" t="s">
        <v>3204</v>
      </c>
      <c r="D3563" s="2" t="s">
        <v>1128</v>
      </c>
    </row>
    <row r="3564" spans="1:4" ht="24.75" customHeight="1">
      <c r="A3564" s="2">
        <v>3562</v>
      </c>
      <c r="B3564" s="2" t="str">
        <f>"寇译文"</f>
        <v>寇译文</v>
      </c>
      <c r="C3564" s="2" t="s">
        <v>3205</v>
      </c>
      <c r="D3564" s="2" t="s">
        <v>1128</v>
      </c>
    </row>
    <row r="3565" spans="1:4" ht="24.75" customHeight="1">
      <c r="A3565" s="2">
        <v>3563</v>
      </c>
      <c r="B3565" s="2" t="str">
        <f>"叶春梅"</f>
        <v>叶春梅</v>
      </c>
      <c r="C3565" s="2" t="s">
        <v>3206</v>
      </c>
      <c r="D3565" s="2" t="s">
        <v>1128</v>
      </c>
    </row>
    <row r="3566" spans="1:4" ht="24.75" customHeight="1">
      <c r="A3566" s="2">
        <v>3564</v>
      </c>
      <c r="B3566" s="2" t="str">
        <f>"潘家辉"</f>
        <v>潘家辉</v>
      </c>
      <c r="C3566" s="2" t="s">
        <v>3207</v>
      </c>
      <c r="D3566" s="2" t="s">
        <v>1128</v>
      </c>
    </row>
    <row r="3567" spans="1:4" ht="24.75" customHeight="1">
      <c r="A3567" s="2">
        <v>3565</v>
      </c>
      <c r="B3567" s="2" t="str">
        <f>"李贤代"</f>
        <v>李贤代</v>
      </c>
      <c r="C3567" s="2" t="s">
        <v>559</v>
      </c>
      <c r="D3567" s="2" t="s">
        <v>1128</v>
      </c>
    </row>
    <row r="3568" spans="1:4" ht="24.75" customHeight="1">
      <c r="A3568" s="2">
        <v>3566</v>
      </c>
      <c r="B3568" s="2" t="str">
        <f>"王会慧"</f>
        <v>王会慧</v>
      </c>
      <c r="C3568" s="2" t="s">
        <v>3208</v>
      </c>
      <c r="D3568" s="2" t="s">
        <v>1128</v>
      </c>
    </row>
    <row r="3569" spans="1:4" ht="24.75" customHeight="1">
      <c r="A3569" s="2">
        <v>3567</v>
      </c>
      <c r="B3569" s="2" t="str">
        <f>"李靖雅"</f>
        <v>李靖雅</v>
      </c>
      <c r="C3569" s="2" t="s">
        <v>3209</v>
      </c>
      <c r="D3569" s="2" t="s">
        <v>1128</v>
      </c>
    </row>
    <row r="3570" spans="1:4" ht="24.75" customHeight="1">
      <c r="A3570" s="2">
        <v>3568</v>
      </c>
      <c r="B3570" s="2" t="str">
        <f>"符崇泰"</f>
        <v>符崇泰</v>
      </c>
      <c r="C3570" s="2" t="s">
        <v>3210</v>
      </c>
      <c r="D3570" s="2" t="s">
        <v>1128</v>
      </c>
    </row>
    <row r="3571" spans="1:4" ht="24.75" customHeight="1">
      <c r="A3571" s="2">
        <v>3569</v>
      </c>
      <c r="B3571" s="2" t="str">
        <f>"李红杏"</f>
        <v>李红杏</v>
      </c>
      <c r="C3571" s="2" t="s">
        <v>3211</v>
      </c>
      <c r="D3571" s="2" t="s">
        <v>1128</v>
      </c>
    </row>
    <row r="3572" spans="1:4" ht="24.75" customHeight="1">
      <c r="A3572" s="2">
        <v>3570</v>
      </c>
      <c r="B3572" s="2" t="str">
        <f>"符成丹"</f>
        <v>符成丹</v>
      </c>
      <c r="C3572" s="2" t="s">
        <v>3212</v>
      </c>
      <c r="D3572" s="2" t="s">
        <v>1128</v>
      </c>
    </row>
    <row r="3573" spans="1:4" ht="24.75" customHeight="1">
      <c r="A3573" s="2">
        <v>3571</v>
      </c>
      <c r="B3573" s="2" t="str">
        <f>"王健多"</f>
        <v>王健多</v>
      </c>
      <c r="C3573" s="2" t="s">
        <v>3213</v>
      </c>
      <c r="D3573" s="2" t="s">
        <v>1128</v>
      </c>
    </row>
    <row r="3574" spans="1:4" ht="24.75" customHeight="1">
      <c r="A3574" s="2">
        <v>3572</v>
      </c>
      <c r="B3574" s="2" t="str">
        <f>"朱婷婷"</f>
        <v>朱婷婷</v>
      </c>
      <c r="C3574" s="2" t="s">
        <v>3214</v>
      </c>
      <c r="D3574" s="2" t="s">
        <v>1128</v>
      </c>
    </row>
    <row r="3575" spans="1:4" ht="24.75" customHeight="1">
      <c r="A3575" s="2">
        <v>3573</v>
      </c>
      <c r="B3575" s="2" t="str">
        <f>"羊强进"</f>
        <v>羊强进</v>
      </c>
      <c r="C3575" s="2" t="s">
        <v>3215</v>
      </c>
      <c r="D3575" s="2" t="s">
        <v>1128</v>
      </c>
    </row>
    <row r="3576" spans="1:4" ht="24.75" customHeight="1">
      <c r="A3576" s="2">
        <v>3574</v>
      </c>
      <c r="B3576" s="2" t="str">
        <f>"谢宛彤"</f>
        <v>谢宛彤</v>
      </c>
      <c r="C3576" s="2" t="s">
        <v>3216</v>
      </c>
      <c r="D3576" s="2" t="s">
        <v>1128</v>
      </c>
    </row>
    <row r="3577" spans="1:4" ht="24.75" customHeight="1">
      <c r="A3577" s="2">
        <v>3575</v>
      </c>
      <c r="B3577" s="2" t="str">
        <f>"侯琳"</f>
        <v>侯琳</v>
      </c>
      <c r="C3577" s="2" t="s">
        <v>3217</v>
      </c>
      <c r="D3577" s="2" t="s">
        <v>1128</v>
      </c>
    </row>
    <row r="3578" spans="1:4" ht="24.75" customHeight="1">
      <c r="A3578" s="2">
        <v>3576</v>
      </c>
      <c r="B3578" s="2" t="str">
        <f>"孙娴蔓"</f>
        <v>孙娴蔓</v>
      </c>
      <c r="C3578" s="2" t="s">
        <v>3218</v>
      </c>
      <c r="D3578" s="2" t="s">
        <v>1128</v>
      </c>
    </row>
    <row r="3579" spans="1:4" ht="24.75" customHeight="1">
      <c r="A3579" s="2">
        <v>3577</v>
      </c>
      <c r="B3579" s="2" t="str">
        <f>"孙启杰"</f>
        <v>孙启杰</v>
      </c>
      <c r="C3579" s="2" t="s">
        <v>3219</v>
      </c>
      <c r="D3579" s="2" t="s">
        <v>1128</v>
      </c>
    </row>
    <row r="3580" spans="1:4" ht="24.75" customHeight="1">
      <c r="A3580" s="2">
        <v>3578</v>
      </c>
      <c r="B3580" s="2" t="str">
        <f>"黄金花"</f>
        <v>黄金花</v>
      </c>
      <c r="C3580" s="2" t="s">
        <v>3220</v>
      </c>
      <c r="D3580" s="2" t="s">
        <v>1128</v>
      </c>
    </row>
    <row r="3581" spans="1:4" ht="24.75" customHeight="1">
      <c r="A3581" s="2">
        <v>3579</v>
      </c>
      <c r="B3581" s="2" t="str">
        <f>"宋缘"</f>
        <v>宋缘</v>
      </c>
      <c r="C3581" s="2" t="s">
        <v>3221</v>
      </c>
      <c r="D3581" s="2" t="s">
        <v>1128</v>
      </c>
    </row>
    <row r="3582" spans="1:4" ht="24.75" customHeight="1">
      <c r="A3582" s="2">
        <v>3580</v>
      </c>
      <c r="B3582" s="2" t="str">
        <f>"林荔"</f>
        <v>林荔</v>
      </c>
      <c r="C3582" s="2" t="s">
        <v>3222</v>
      </c>
      <c r="D3582" s="2" t="s">
        <v>1128</v>
      </c>
    </row>
    <row r="3583" spans="1:4" ht="24.75" customHeight="1">
      <c r="A3583" s="2">
        <v>3581</v>
      </c>
      <c r="B3583" s="2" t="str">
        <f>"李雪伦"</f>
        <v>李雪伦</v>
      </c>
      <c r="C3583" s="2" t="s">
        <v>3223</v>
      </c>
      <c r="D3583" s="2" t="s">
        <v>1128</v>
      </c>
    </row>
    <row r="3584" spans="1:4" ht="24.75" customHeight="1">
      <c r="A3584" s="2">
        <v>3582</v>
      </c>
      <c r="B3584" s="2" t="str">
        <f>"冯善茹"</f>
        <v>冯善茹</v>
      </c>
      <c r="C3584" s="2" t="s">
        <v>3224</v>
      </c>
      <c r="D3584" s="2" t="s">
        <v>1128</v>
      </c>
    </row>
    <row r="3585" spans="1:4" ht="24.75" customHeight="1">
      <c r="A3585" s="2">
        <v>3583</v>
      </c>
      <c r="B3585" s="2" t="str">
        <f>"苏春梅"</f>
        <v>苏春梅</v>
      </c>
      <c r="C3585" s="2" t="s">
        <v>3225</v>
      </c>
      <c r="D3585" s="2" t="s">
        <v>1128</v>
      </c>
    </row>
    <row r="3586" spans="1:4" ht="24.75" customHeight="1">
      <c r="A3586" s="2">
        <v>3584</v>
      </c>
      <c r="B3586" s="2" t="str">
        <f>"文智美"</f>
        <v>文智美</v>
      </c>
      <c r="C3586" s="2" t="s">
        <v>3226</v>
      </c>
      <c r="D3586" s="2" t="s">
        <v>1128</v>
      </c>
    </row>
    <row r="3587" spans="1:4" ht="24.75" customHeight="1">
      <c r="A3587" s="2">
        <v>3585</v>
      </c>
      <c r="B3587" s="2" t="str">
        <f>"陈紫欣"</f>
        <v>陈紫欣</v>
      </c>
      <c r="C3587" s="2" t="s">
        <v>3227</v>
      </c>
      <c r="D3587" s="2" t="s">
        <v>1128</v>
      </c>
    </row>
    <row r="3588" spans="1:4" ht="24.75" customHeight="1">
      <c r="A3588" s="2">
        <v>3586</v>
      </c>
      <c r="B3588" s="2" t="str">
        <f>"林天纵"</f>
        <v>林天纵</v>
      </c>
      <c r="C3588" s="2" t="s">
        <v>3228</v>
      </c>
      <c r="D3588" s="2" t="s">
        <v>1128</v>
      </c>
    </row>
    <row r="3589" spans="1:4" ht="24.75" customHeight="1">
      <c r="A3589" s="2">
        <v>3587</v>
      </c>
      <c r="B3589" s="2" t="str">
        <f>"吴丹妮"</f>
        <v>吴丹妮</v>
      </c>
      <c r="C3589" s="2" t="s">
        <v>3229</v>
      </c>
      <c r="D3589" s="2" t="s">
        <v>1128</v>
      </c>
    </row>
    <row r="3590" spans="1:4" ht="24.75" customHeight="1">
      <c r="A3590" s="2">
        <v>3588</v>
      </c>
      <c r="B3590" s="2" t="str">
        <f>"黄赛"</f>
        <v>黄赛</v>
      </c>
      <c r="C3590" s="2" t="s">
        <v>1093</v>
      </c>
      <c r="D3590" s="2" t="s">
        <v>1128</v>
      </c>
    </row>
    <row r="3591" spans="1:4" ht="24.75" customHeight="1">
      <c r="A3591" s="2">
        <v>3589</v>
      </c>
      <c r="B3591" s="2" t="str">
        <f>"吴玫玙"</f>
        <v>吴玫玙</v>
      </c>
      <c r="C3591" s="2" t="s">
        <v>3230</v>
      </c>
      <c r="D3591" s="2" t="s">
        <v>1128</v>
      </c>
    </row>
    <row r="3592" spans="1:4" ht="24.75" customHeight="1">
      <c r="A3592" s="2">
        <v>3590</v>
      </c>
      <c r="B3592" s="2" t="str">
        <f>"兰天"</f>
        <v>兰天</v>
      </c>
      <c r="C3592" s="2" t="s">
        <v>3231</v>
      </c>
      <c r="D3592" s="2" t="s">
        <v>1128</v>
      </c>
    </row>
    <row r="3593" spans="1:4" ht="24.75" customHeight="1">
      <c r="A3593" s="2">
        <v>3591</v>
      </c>
      <c r="B3593" s="2" t="str">
        <f>"蒋先曼"</f>
        <v>蒋先曼</v>
      </c>
      <c r="C3593" s="2" t="s">
        <v>243</v>
      </c>
      <c r="D3593" s="2" t="s">
        <v>1128</v>
      </c>
    </row>
    <row r="3594" spans="1:4" ht="24.75" customHeight="1">
      <c r="A3594" s="2">
        <v>3592</v>
      </c>
      <c r="B3594" s="2" t="str">
        <f>"柳健鹏"</f>
        <v>柳健鹏</v>
      </c>
      <c r="C3594" s="2" t="s">
        <v>3232</v>
      </c>
      <c r="D3594" s="2" t="s">
        <v>1128</v>
      </c>
    </row>
    <row r="3595" spans="1:4" ht="24.75" customHeight="1">
      <c r="A3595" s="2">
        <v>3593</v>
      </c>
      <c r="B3595" s="2" t="str">
        <f>"徐佩莹"</f>
        <v>徐佩莹</v>
      </c>
      <c r="C3595" s="2" t="s">
        <v>2424</v>
      </c>
      <c r="D3595" s="2" t="s">
        <v>1128</v>
      </c>
    </row>
    <row r="3596" spans="1:4" ht="24.75" customHeight="1">
      <c r="A3596" s="2">
        <v>3594</v>
      </c>
      <c r="B3596" s="2" t="str">
        <f>"肖盛丹"</f>
        <v>肖盛丹</v>
      </c>
      <c r="C3596" s="2" t="s">
        <v>3233</v>
      </c>
      <c r="D3596" s="2" t="s">
        <v>1128</v>
      </c>
    </row>
    <row r="3597" spans="1:4" ht="24.75" customHeight="1">
      <c r="A3597" s="2">
        <v>3595</v>
      </c>
      <c r="B3597" s="2" t="str">
        <f>"赵毓炎"</f>
        <v>赵毓炎</v>
      </c>
      <c r="C3597" s="2" t="s">
        <v>3234</v>
      </c>
      <c r="D3597" s="2" t="s">
        <v>1128</v>
      </c>
    </row>
    <row r="3598" spans="1:4" ht="24.75" customHeight="1">
      <c r="A3598" s="2">
        <v>3596</v>
      </c>
      <c r="B3598" s="2" t="str">
        <f>"马伟生"</f>
        <v>马伟生</v>
      </c>
      <c r="C3598" s="2" t="s">
        <v>3235</v>
      </c>
      <c r="D3598" s="2" t="s">
        <v>1128</v>
      </c>
    </row>
    <row r="3599" spans="1:4" ht="24.75" customHeight="1">
      <c r="A3599" s="2">
        <v>3597</v>
      </c>
      <c r="B3599" s="2" t="str">
        <f>"周秋炎"</f>
        <v>周秋炎</v>
      </c>
      <c r="C3599" s="2" t="s">
        <v>3236</v>
      </c>
      <c r="D3599" s="2" t="s">
        <v>1128</v>
      </c>
    </row>
    <row r="3600" spans="1:4" ht="24.75" customHeight="1">
      <c r="A3600" s="2">
        <v>3598</v>
      </c>
      <c r="B3600" s="2" t="str">
        <f>"覃欣如"</f>
        <v>覃欣如</v>
      </c>
      <c r="C3600" s="2" t="s">
        <v>357</v>
      </c>
      <c r="D3600" s="2" t="s">
        <v>1128</v>
      </c>
    </row>
    <row r="3601" spans="1:4" ht="24.75" customHeight="1">
      <c r="A3601" s="2">
        <v>3599</v>
      </c>
      <c r="B3601" s="2" t="str">
        <f>"王培勇"</f>
        <v>王培勇</v>
      </c>
      <c r="C3601" s="2" t="s">
        <v>3237</v>
      </c>
      <c r="D3601" s="2" t="s">
        <v>1128</v>
      </c>
    </row>
    <row r="3602" spans="1:4" ht="24.75" customHeight="1">
      <c r="A3602" s="2">
        <v>3600</v>
      </c>
      <c r="B3602" s="2" t="str">
        <f>"王瑾"</f>
        <v>王瑾</v>
      </c>
      <c r="C3602" s="2" t="s">
        <v>3238</v>
      </c>
      <c r="D3602" s="2" t="s">
        <v>1128</v>
      </c>
    </row>
    <row r="3603" spans="1:4" ht="24.75" customHeight="1">
      <c r="A3603" s="2">
        <v>3601</v>
      </c>
      <c r="B3603" s="2" t="str">
        <f>"白冰"</f>
        <v>白冰</v>
      </c>
      <c r="C3603" s="2" t="s">
        <v>3239</v>
      </c>
      <c r="D3603" s="2" t="s">
        <v>1128</v>
      </c>
    </row>
    <row r="3604" spans="1:4" ht="24.75" customHeight="1">
      <c r="A3604" s="2">
        <v>3602</v>
      </c>
      <c r="B3604" s="2" t="str">
        <f>"陈雪薇"</f>
        <v>陈雪薇</v>
      </c>
      <c r="C3604" s="2" t="s">
        <v>3240</v>
      </c>
      <c r="D3604" s="2" t="s">
        <v>1128</v>
      </c>
    </row>
    <row r="3605" spans="1:4" ht="24.75" customHeight="1">
      <c r="A3605" s="2">
        <v>3603</v>
      </c>
      <c r="B3605" s="2" t="str">
        <f>"黎小燕"</f>
        <v>黎小燕</v>
      </c>
      <c r="C3605" s="2" t="s">
        <v>3241</v>
      </c>
      <c r="D3605" s="2" t="s">
        <v>1128</v>
      </c>
    </row>
    <row r="3606" spans="1:4" ht="24.75" customHeight="1">
      <c r="A3606" s="2">
        <v>3604</v>
      </c>
      <c r="B3606" s="2" t="str">
        <f>"刘峥"</f>
        <v>刘峥</v>
      </c>
      <c r="C3606" s="2" t="s">
        <v>3242</v>
      </c>
      <c r="D3606" s="2" t="s">
        <v>1128</v>
      </c>
    </row>
    <row r="3607" spans="1:4" ht="24.75" customHeight="1">
      <c r="A3607" s="2">
        <v>3605</v>
      </c>
      <c r="B3607" s="2" t="str">
        <f>"黄晓倩"</f>
        <v>黄晓倩</v>
      </c>
      <c r="C3607" s="2" t="s">
        <v>3243</v>
      </c>
      <c r="D3607" s="2" t="s">
        <v>1128</v>
      </c>
    </row>
    <row r="3608" spans="1:4" ht="24.75" customHeight="1">
      <c r="A3608" s="2">
        <v>3606</v>
      </c>
      <c r="B3608" s="2" t="str">
        <f>"羊玉静"</f>
        <v>羊玉静</v>
      </c>
      <c r="C3608" s="2" t="s">
        <v>3244</v>
      </c>
      <c r="D3608" s="2" t="s">
        <v>1128</v>
      </c>
    </row>
    <row r="3609" spans="1:4" ht="24.75" customHeight="1">
      <c r="A3609" s="2">
        <v>3607</v>
      </c>
      <c r="B3609" s="2" t="str">
        <f>"陈春瑾"</f>
        <v>陈春瑾</v>
      </c>
      <c r="C3609" s="2" t="s">
        <v>3245</v>
      </c>
      <c r="D3609" s="2" t="s">
        <v>1128</v>
      </c>
    </row>
    <row r="3610" spans="1:4" ht="24.75" customHeight="1">
      <c r="A3610" s="2">
        <v>3608</v>
      </c>
      <c r="B3610" s="2" t="str">
        <f>"林斯红"</f>
        <v>林斯红</v>
      </c>
      <c r="C3610" s="2" t="s">
        <v>2682</v>
      </c>
      <c r="D3610" s="2" t="s">
        <v>1128</v>
      </c>
    </row>
    <row r="3611" spans="1:4" ht="24.75" customHeight="1">
      <c r="A3611" s="2">
        <v>3609</v>
      </c>
      <c r="B3611" s="2" t="str">
        <f>"肖婷"</f>
        <v>肖婷</v>
      </c>
      <c r="C3611" s="2" t="s">
        <v>3246</v>
      </c>
      <c r="D3611" s="2" t="s">
        <v>1128</v>
      </c>
    </row>
    <row r="3612" spans="1:4" ht="24.75" customHeight="1">
      <c r="A3612" s="2">
        <v>3610</v>
      </c>
      <c r="B3612" s="2" t="str">
        <f>"蔡小香"</f>
        <v>蔡小香</v>
      </c>
      <c r="C3612" s="2" t="s">
        <v>3247</v>
      </c>
      <c r="D3612" s="2" t="s">
        <v>1128</v>
      </c>
    </row>
    <row r="3613" spans="1:4" ht="24.75" customHeight="1">
      <c r="A3613" s="2">
        <v>3611</v>
      </c>
      <c r="B3613" s="2" t="str">
        <f>"王连山"</f>
        <v>王连山</v>
      </c>
      <c r="C3613" s="2" t="s">
        <v>3248</v>
      </c>
      <c r="D3613" s="2" t="s">
        <v>1128</v>
      </c>
    </row>
    <row r="3614" spans="1:4" ht="24.75" customHeight="1">
      <c r="A3614" s="2">
        <v>3612</v>
      </c>
      <c r="B3614" s="2" t="str">
        <f>"齐庆霞 "</f>
        <v>齐庆霞 </v>
      </c>
      <c r="C3614" s="2" t="s">
        <v>3249</v>
      </c>
      <c r="D3614" s="2" t="s">
        <v>1128</v>
      </c>
    </row>
    <row r="3615" spans="1:4" ht="24.75" customHeight="1">
      <c r="A3615" s="2">
        <v>3613</v>
      </c>
      <c r="B3615" s="2" t="str">
        <f>"周玲"</f>
        <v>周玲</v>
      </c>
      <c r="C3615" s="2" t="s">
        <v>3233</v>
      </c>
      <c r="D3615" s="2" t="s">
        <v>1128</v>
      </c>
    </row>
    <row r="3616" spans="1:4" ht="24.75" customHeight="1">
      <c r="A3616" s="2">
        <v>3614</v>
      </c>
      <c r="B3616" s="2" t="str">
        <f>"杨梦欣"</f>
        <v>杨梦欣</v>
      </c>
      <c r="C3616" s="2" t="s">
        <v>3250</v>
      </c>
      <c r="D3616" s="2" t="s">
        <v>1128</v>
      </c>
    </row>
    <row r="3617" spans="1:4" ht="24.75" customHeight="1">
      <c r="A3617" s="2">
        <v>3615</v>
      </c>
      <c r="B3617" s="2" t="str">
        <f>"张启晓"</f>
        <v>张启晓</v>
      </c>
      <c r="C3617" s="2" t="s">
        <v>3251</v>
      </c>
      <c r="D3617" s="2" t="s">
        <v>1128</v>
      </c>
    </row>
    <row r="3618" spans="1:4" ht="24.75" customHeight="1">
      <c r="A3618" s="2">
        <v>3616</v>
      </c>
      <c r="B3618" s="2" t="str">
        <f>"符高水"</f>
        <v>符高水</v>
      </c>
      <c r="C3618" s="2" t="s">
        <v>3252</v>
      </c>
      <c r="D3618" s="2" t="s">
        <v>1128</v>
      </c>
    </row>
    <row r="3619" spans="1:4" ht="24.75" customHeight="1">
      <c r="A3619" s="2">
        <v>3617</v>
      </c>
      <c r="B3619" s="2" t="str">
        <f>"石悦"</f>
        <v>石悦</v>
      </c>
      <c r="C3619" s="2" t="s">
        <v>3253</v>
      </c>
      <c r="D3619" s="2" t="s">
        <v>1128</v>
      </c>
    </row>
    <row r="3620" spans="1:4" ht="24.75" customHeight="1">
      <c r="A3620" s="2">
        <v>3618</v>
      </c>
      <c r="B3620" s="2" t="str">
        <f>"胡上杰"</f>
        <v>胡上杰</v>
      </c>
      <c r="C3620" s="2" t="s">
        <v>1179</v>
      </c>
      <c r="D3620" s="2" t="s">
        <v>1128</v>
      </c>
    </row>
    <row r="3621" spans="1:4" ht="24.75" customHeight="1">
      <c r="A3621" s="2">
        <v>3619</v>
      </c>
      <c r="B3621" s="2" t="str">
        <f>"薛宜净"</f>
        <v>薛宜净</v>
      </c>
      <c r="C3621" s="2" t="s">
        <v>1790</v>
      </c>
      <c r="D3621" s="2" t="s">
        <v>1128</v>
      </c>
    </row>
    <row r="3622" spans="1:4" ht="24.75" customHeight="1">
      <c r="A3622" s="2">
        <v>3620</v>
      </c>
      <c r="B3622" s="2" t="str">
        <f>"符俊杰"</f>
        <v>符俊杰</v>
      </c>
      <c r="C3622" s="2" t="s">
        <v>3254</v>
      </c>
      <c r="D3622" s="2" t="s">
        <v>1128</v>
      </c>
    </row>
    <row r="3623" spans="1:4" ht="24.75" customHeight="1">
      <c r="A3623" s="2">
        <v>3621</v>
      </c>
      <c r="B3623" s="2" t="str">
        <f>"文良春"</f>
        <v>文良春</v>
      </c>
      <c r="C3623" s="2" t="s">
        <v>3255</v>
      </c>
      <c r="D3623" s="2" t="s">
        <v>1128</v>
      </c>
    </row>
    <row r="3624" spans="1:4" ht="24.75" customHeight="1">
      <c r="A3624" s="2">
        <v>3622</v>
      </c>
      <c r="B3624" s="2" t="str">
        <f>"千熙庭"</f>
        <v>千熙庭</v>
      </c>
      <c r="C3624" s="2" t="s">
        <v>3256</v>
      </c>
      <c r="D3624" s="2" t="s">
        <v>1128</v>
      </c>
    </row>
    <row r="3625" spans="1:4" ht="24.75" customHeight="1">
      <c r="A3625" s="2">
        <v>3623</v>
      </c>
      <c r="B3625" s="2" t="str">
        <f>"符传兵"</f>
        <v>符传兵</v>
      </c>
      <c r="C3625" s="2" t="s">
        <v>3257</v>
      </c>
      <c r="D3625" s="2" t="s">
        <v>1128</v>
      </c>
    </row>
    <row r="3626" spans="1:4" ht="24.75" customHeight="1">
      <c r="A3626" s="2">
        <v>3624</v>
      </c>
      <c r="B3626" s="2" t="str">
        <f>"符万菊"</f>
        <v>符万菊</v>
      </c>
      <c r="C3626" s="2" t="s">
        <v>3258</v>
      </c>
      <c r="D3626" s="2" t="s">
        <v>1128</v>
      </c>
    </row>
    <row r="3627" spans="1:4" ht="24.75" customHeight="1">
      <c r="A3627" s="2">
        <v>3625</v>
      </c>
      <c r="B3627" s="2" t="str">
        <f>"邢胜彬"</f>
        <v>邢胜彬</v>
      </c>
      <c r="C3627" s="2" t="s">
        <v>304</v>
      </c>
      <c r="D3627" s="2" t="s">
        <v>1128</v>
      </c>
    </row>
    <row r="3628" spans="1:4" ht="24.75" customHeight="1">
      <c r="A3628" s="2">
        <v>3626</v>
      </c>
      <c r="B3628" s="2" t="str">
        <f>"梁芳凤"</f>
        <v>梁芳凤</v>
      </c>
      <c r="C3628" s="2" t="s">
        <v>855</v>
      </c>
      <c r="D3628" s="2" t="s">
        <v>1128</v>
      </c>
    </row>
    <row r="3629" spans="1:4" ht="24.75" customHeight="1">
      <c r="A3629" s="2">
        <v>3627</v>
      </c>
      <c r="B3629" s="2" t="str">
        <f>"林享"</f>
        <v>林享</v>
      </c>
      <c r="C3629" s="2" t="s">
        <v>3259</v>
      </c>
      <c r="D3629" s="2" t="s">
        <v>1128</v>
      </c>
    </row>
    <row r="3630" spans="1:4" ht="24.75" customHeight="1">
      <c r="A3630" s="2">
        <v>3628</v>
      </c>
      <c r="B3630" s="2" t="str">
        <f>"李曼"</f>
        <v>李曼</v>
      </c>
      <c r="C3630" s="2" t="s">
        <v>3260</v>
      </c>
      <c r="D3630" s="2" t="s">
        <v>1128</v>
      </c>
    </row>
    <row r="3631" spans="1:4" ht="24.75" customHeight="1">
      <c r="A3631" s="2">
        <v>3629</v>
      </c>
      <c r="B3631" s="2" t="str">
        <f>"王罗怡"</f>
        <v>王罗怡</v>
      </c>
      <c r="C3631" s="2" t="s">
        <v>3261</v>
      </c>
      <c r="D3631" s="2" t="s">
        <v>1128</v>
      </c>
    </row>
    <row r="3632" spans="1:4" ht="24.75" customHeight="1">
      <c r="A3632" s="2">
        <v>3630</v>
      </c>
      <c r="B3632" s="2" t="str">
        <f>"陈焜"</f>
        <v>陈焜</v>
      </c>
      <c r="C3632" s="2" t="s">
        <v>3262</v>
      </c>
      <c r="D3632" s="2" t="s">
        <v>1128</v>
      </c>
    </row>
    <row r="3633" spans="1:4" ht="24.75" customHeight="1">
      <c r="A3633" s="2">
        <v>3631</v>
      </c>
      <c r="B3633" s="2" t="str">
        <f>"徐松富"</f>
        <v>徐松富</v>
      </c>
      <c r="C3633" s="2" t="s">
        <v>3263</v>
      </c>
      <c r="D3633" s="2" t="s">
        <v>1128</v>
      </c>
    </row>
    <row r="3634" spans="1:4" ht="24.75" customHeight="1">
      <c r="A3634" s="2">
        <v>3632</v>
      </c>
      <c r="B3634" s="2" t="str">
        <f>"邢玉洁"</f>
        <v>邢玉洁</v>
      </c>
      <c r="C3634" s="2" t="s">
        <v>1591</v>
      </c>
      <c r="D3634" s="2" t="s">
        <v>1128</v>
      </c>
    </row>
    <row r="3635" spans="1:4" ht="24.75" customHeight="1">
      <c r="A3635" s="2">
        <v>3633</v>
      </c>
      <c r="B3635" s="2" t="str">
        <f>"陈亚琳"</f>
        <v>陈亚琳</v>
      </c>
      <c r="C3635" s="2" t="s">
        <v>3264</v>
      </c>
      <c r="D3635" s="2" t="s">
        <v>1128</v>
      </c>
    </row>
    <row r="3636" spans="1:4" ht="24.75" customHeight="1">
      <c r="A3636" s="2">
        <v>3634</v>
      </c>
      <c r="B3636" s="2" t="str">
        <f>"黎倩雅"</f>
        <v>黎倩雅</v>
      </c>
      <c r="C3636" s="2" t="s">
        <v>3265</v>
      </c>
      <c r="D3636" s="2" t="s">
        <v>1128</v>
      </c>
    </row>
    <row r="3637" spans="1:4" ht="24.75" customHeight="1">
      <c r="A3637" s="2">
        <v>3635</v>
      </c>
      <c r="B3637" s="2" t="str">
        <f>"林钏"</f>
        <v>林钏</v>
      </c>
      <c r="C3637" s="2" t="s">
        <v>3266</v>
      </c>
      <c r="D3637" s="2" t="s">
        <v>1128</v>
      </c>
    </row>
    <row r="3638" spans="1:4" ht="24.75" customHeight="1">
      <c r="A3638" s="2">
        <v>3636</v>
      </c>
      <c r="B3638" s="2" t="str">
        <f>"李响"</f>
        <v>李响</v>
      </c>
      <c r="C3638" s="2" t="s">
        <v>3267</v>
      </c>
      <c r="D3638" s="2" t="s">
        <v>1128</v>
      </c>
    </row>
    <row r="3639" spans="1:4" ht="24.75" customHeight="1">
      <c r="A3639" s="2">
        <v>3637</v>
      </c>
      <c r="B3639" s="2" t="str">
        <f>"王有莹"</f>
        <v>王有莹</v>
      </c>
      <c r="C3639" s="2" t="s">
        <v>2218</v>
      </c>
      <c r="D3639" s="2" t="s">
        <v>1128</v>
      </c>
    </row>
    <row r="3640" spans="1:4" ht="24.75" customHeight="1">
      <c r="A3640" s="2">
        <v>3638</v>
      </c>
      <c r="B3640" s="2" t="str">
        <f>"麦晶晶"</f>
        <v>麦晶晶</v>
      </c>
      <c r="C3640" s="2" t="s">
        <v>3268</v>
      </c>
      <c r="D3640" s="2" t="s">
        <v>1128</v>
      </c>
    </row>
    <row r="3641" spans="1:4" ht="24.75" customHeight="1">
      <c r="A3641" s="2">
        <v>3639</v>
      </c>
      <c r="B3641" s="2" t="str">
        <f>"云凤"</f>
        <v>云凤</v>
      </c>
      <c r="C3641" s="2" t="s">
        <v>3269</v>
      </c>
      <c r="D3641" s="2" t="s">
        <v>1128</v>
      </c>
    </row>
    <row r="3642" spans="1:4" ht="24.75" customHeight="1">
      <c r="A3642" s="2">
        <v>3640</v>
      </c>
      <c r="B3642" s="2" t="str">
        <f>"马玉莺"</f>
        <v>马玉莺</v>
      </c>
      <c r="C3642" s="2" t="s">
        <v>3270</v>
      </c>
      <c r="D3642" s="2" t="s">
        <v>1128</v>
      </c>
    </row>
    <row r="3643" spans="1:4" ht="24.75" customHeight="1">
      <c r="A3643" s="2">
        <v>3641</v>
      </c>
      <c r="B3643" s="2" t="str">
        <f>"吴诗彤"</f>
        <v>吴诗彤</v>
      </c>
      <c r="C3643" s="2" t="s">
        <v>1349</v>
      </c>
      <c r="D3643" s="2" t="s">
        <v>1128</v>
      </c>
    </row>
    <row r="3644" spans="1:4" ht="24.75" customHeight="1">
      <c r="A3644" s="2">
        <v>3642</v>
      </c>
      <c r="B3644" s="2" t="str">
        <f>"刘彤"</f>
        <v>刘彤</v>
      </c>
      <c r="C3644" s="2" t="s">
        <v>3271</v>
      </c>
      <c r="D3644" s="2" t="s">
        <v>1128</v>
      </c>
    </row>
    <row r="3645" spans="1:4" ht="24.75" customHeight="1">
      <c r="A3645" s="2">
        <v>3643</v>
      </c>
      <c r="B3645" s="2" t="str">
        <f>"张晓云"</f>
        <v>张晓云</v>
      </c>
      <c r="C3645" s="2" t="s">
        <v>3272</v>
      </c>
      <c r="D3645" s="2" t="s">
        <v>1128</v>
      </c>
    </row>
    <row r="3646" spans="1:4" ht="24.75" customHeight="1">
      <c r="A3646" s="2">
        <v>3644</v>
      </c>
      <c r="B3646" s="2" t="str">
        <f>"曾益荃"</f>
        <v>曾益荃</v>
      </c>
      <c r="C3646" s="2" t="s">
        <v>3273</v>
      </c>
      <c r="D3646" s="2" t="s">
        <v>1128</v>
      </c>
    </row>
    <row r="3647" spans="1:4" ht="24.75" customHeight="1">
      <c r="A3647" s="2">
        <v>3645</v>
      </c>
      <c r="B3647" s="2" t="str">
        <f>"王禹茜"</f>
        <v>王禹茜</v>
      </c>
      <c r="C3647" s="2" t="s">
        <v>3274</v>
      </c>
      <c r="D3647" s="2" t="s">
        <v>1128</v>
      </c>
    </row>
    <row r="3648" spans="1:4" ht="24.75" customHeight="1">
      <c r="A3648" s="2">
        <v>3646</v>
      </c>
      <c r="B3648" s="2" t="str">
        <f>"李茵"</f>
        <v>李茵</v>
      </c>
      <c r="C3648" s="2" t="s">
        <v>3275</v>
      </c>
      <c r="D3648" s="2" t="s">
        <v>1128</v>
      </c>
    </row>
    <row r="3649" spans="1:4" ht="24.75" customHeight="1">
      <c r="A3649" s="2">
        <v>3647</v>
      </c>
      <c r="B3649" s="2" t="str">
        <f>"张小妹"</f>
        <v>张小妹</v>
      </c>
      <c r="C3649" s="2" t="s">
        <v>3276</v>
      </c>
      <c r="D3649" s="2" t="s">
        <v>1128</v>
      </c>
    </row>
    <row r="3650" spans="1:4" ht="24.75" customHeight="1">
      <c r="A3650" s="2">
        <v>3648</v>
      </c>
      <c r="B3650" s="2" t="str">
        <f>"郑喜"</f>
        <v>郑喜</v>
      </c>
      <c r="C3650" s="2" t="s">
        <v>3277</v>
      </c>
      <c r="D3650" s="2" t="s">
        <v>1128</v>
      </c>
    </row>
    <row r="3651" spans="1:4" ht="24.75" customHeight="1">
      <c r="A3651" s="2">
        <v>3649</v>
      </c>
      <c r="B3651" s="2" t="str">
        <f>"高雪怡"</f>
        <v>高雪怡</v>
      </c>
      <c r="C3651" s="2" t="s">
        <v>3278</v>
      </c>
      <c r="D3651" s="2" t="s">
        <v>1128</v>
      </c>
    </row>
    <row r="3652" spans="1:4" ht="24.75" customHeight="1">
      <c r="A3652" s="2">
        <v>3650</v>
      </c>
      <c r="B3652" s="2" t="str">
        <f>"林锐"</f>
        <v>林锐</v>
      </c>
      <c r="C3652" s="2" t="s">
        <v>3279</v>
      </c>
      <c r="D3652" s="2" t="s">
        <v>1128</v>
      </c>
    </row>
    <row r="3653" spans="1:4" ht="24.75" customHeight="1">
      <c r="A3653" s="2">
        <v>3651</v>
      </c>
      <c r="B3653" s="2" t="str">
        <f>"刘丹"</f>
        <v>刘丹</v>
      </c>
      <c r="C3653" s="2" t="s">
        <v>3280</v>
      </c>
      <c r="D3653" s="2" t="s">
        <v>1128</v>
      </c>
    </row>
    <row r="3654" spans="1:4" ht="24.75" customHeight="1">
      <c r="A3654" s="2">
        <v>3652</v>
      </c>
      <c r="B3654" s="2" t="str">
        <f>"冯立果"</f>
        <v>冯立果</v>
      </c>
      <c r="C3654" s="2" t="s">
        <v>2812</v>
      </c>
      <c r="D3654" s="2" t="s">
        <v>1128</v>
      </c>
    </row>
    <row r="3655" spans="1:4" ht="24.75" customHeight="1">
      <c r="A3655" s="2">
        <v>3653</v>
      </c>
      <c r="B3655" s="2" t="str">
        <f>"李丽婷"</f>
        <v>李丽婷</v>
      </c>
      <c r="C3655" s="2" t="s">
        <v>3281</v>
      </c>
      <c r="D3655" s="2" t="s">
        <v>1128</v>
      </c>
    </row>
    <row r="3656" spans="1:4" ht="24.75" customHeight="1">
      <c r="A3656" s="2">
        <v>3654</v>
      </c>
      <c r="B3656" s="2" t="str">
        <f>"林祝秀"</f>
        <v>林祝秀</v>
      </c>
      <c r="C3656" s="2" t="s">
        <v>3282</v>
      </c>
      <c r="D3656" s="2" t="s">
        <v>1128</v>
      </c>
    </row>
    <row r="3657" spans="1:4" ht="24.75" customHeight="1">
      <c r="A3657" s="2">
        <v>3655</v>
      </c>
      <c r="B3657" s="2" t="str">
        <f>"符莉英"</f>
        <v>符莉英</v>
      </c>
      <c r="C3657" s="2" t="s">
        <v>3283</v>
      </c>
      <c r="D3657" s="2" t="s">
        <v>1128</v>
      </c>
    </row>
    <row r="3658" spans="1:4" ht="24.75" customHeight="1">
      <c r="A3658" s="2">
        <v>3656</v>
      </c>
      <c r="B3658" s="2" t="str">
        <f>"姚丹"</f>
        <v>姚丹</v>
      </c>
      <c r="C3658" s="2" t="s">
        <v>3284</v>
      </c>
      <c r="D3658" s="2" t="s">
        <v>1128</v>
      </c>
    </row>
    <row r="3659" spans="1:4" ht="24.75" customHeight="1">
      <c r="A3659" s="2">
        <v>3657</v>
      </c>
      <c r="B3659" s="2" t="str">
        <f>"王晓珠"</f>
        <v>王晓珠</v>
      </c>
      <c r="C3659" s="2" t="s">
        <v>3285</v>
      </c>
      <c r="D3659" s="2" t="s">
        <v>1128</v>
      </c>
    </row>
    <row r="3660" spans="1:4" ht="24.75" customHeight="1">
      <c r="A3660" s="2">
        <v>3658</v>
      </c>
      <c r="B3660" s="2" t="str">
        <f>"李莉"</f>
        <v>李莉</v>
      </c>
      <c r="C3660" s="2" t="s">
        <v>3286</v>
      </c>
      <c r="D3660" s="2" t="s">
        <v>1128</v>
      </c>
    </row>
    <row r="3661" spans="1:4" ht="24.75" customHeight="1">
      <c r="A3661" s="2">
        <v>3659</v>
      </c>
      <c r="B3661" s="2" t="str">
        <f>"吉增"</f>
        <v>吉增</v>
      </c>
      <c r="C3661" s="2" t="s">
        <v>3287</v>
      </c>
      <c r="D3661" s="2" t="s">
        <v>1128</v>
      </c>
    </row>
    <row r="3662" spans="1:4" ht="24.75" customHeight="1">
      <c r="A3662" s="2">
        <v>3660</v>
      </c>
      <c r="B3662" s="2" t="str">
        <f>"杨长刚"</f>
        <v>杨长刚</v>
      </c>
      <c r="C3662" s="2" t="s">
        <v>3288</v>
      </c>
      <c r="D3662" s="2" t="s">
        <v>1128</v>
      </c>
    </row>
    <row r="3663" spans="1:4" ht="24.75" customHeight="1">
      <c r="A3663" s="2">
        <v>3661</v>
      </c>
      <c r="B3663" s="2" t="str">
        <f>"苏慧玉"</f>
        <v>苏慧玉</v>
      </c>
      <c r="C3663" s="2" t="s">
        <v>3289</v>
      </c>
      <c r="D3663" s="2" t="s">
        <v>1128</v>
      </c>
    </row>
    <row r="3664" spans="1:4" ht="24.75" customHeight="1">
      <c r="A3664" s="2">
        <v>3662</v>
      </c>
      <c r="B3664" s="2" t="str">
        <f>"王晓静"</f>
        <v>王晓静</v>
      </c>
      <c r="C3664" s="2" t="s">
        <v>3290</v>
      </c>
      <c r="D3664" s="2" t="s">
        <v>1128</v>
      </c>
    </row>
    <row r="3665" spans="1:4" ht="24.75" customHeight="1">
      <c r="A3665" s="2">
        <v>3663</v>
      </c>
      <c r="B3665" s="2" t="str">
        <f>"吴仁望"</f>
        <v>吴仁望</v>
      </c>
      <c r="C3665" s="2" t="s">
        <v>3291</v>
      </c>
      <c r="D3665" s="2" t="s">
        <v>1128</v>
      </c>
    </row>
    <row r="3666" spans="1:4" ht="24.75" customHeight="1">
      <c r="A3666" s="2">
        <v>3664</v>
      </c>
      <c r="B3666" s="2" t="str">
        <f>"胡其春"</f>
        <v>胡其春</v>
      </c>
      <c r="C3666" s="2" t="s">
        <v>3292</v>
      </c>
      <c r="D3666" s="2" t="s">
        <v>1128</v>
      </c>
    </row>
    <row r="3667" spans="1:4" ht="24.75" customHeight="1">
      <c r="A3667" s="2">
        <v>3665</v>
      </c>
      <c r="B3667" s="2" t="str">
        <f>"麦明珍"</f>
        <v>麦明珍</v>
      </c>
      <c r="C3667" s="2" t="s">
        <v>3293</v>
      </c>
      <c r="D3667" s="2" t="s">
        <v>1128</v>
      </c>
    </row>
    <row r="3668" spans="1:4" ht="24.75" customHeight="1">
      <c r="A3668" s="2">
        <v>3666</v>
      </c>
      <c r="B3668" s="2" t="str">
        <f>"李永鹏"</f>
        <v>李永鹏</v>
      </c>
      <c r="C3668" s="2" t="s">
        <v>3294</v>
      </c>
      <c r="D3668" s="2" t="s">
        <v>1128</v>
      </c>
    </row>
    <row r="3669" spans="1:4" ht="24.75" customHeight="1">
      <c r="A3669" s="2">
        <v>3667</v>
      </c>
      <c r="B3669" s="2" t="str">
        <f>"吴小蝶"</f>
        <v>吴小蝶</v>
      </c>
      <c r="C3669" s="2" t="s">
        <v>3295</v>
      </c>
      <c r="D3669" s="2" t="s">
        <v>1128</v>
      </c>
    </row>
    <row r="3670" spans="1:4" ht="24.75" customHeight="1">
      <c r="A3670" s="2">
        <v>3668</v>
      </c>
      <c r="B3670" s="2" t="str">
        <f>"韩春微"</f>
        <v>韩春微</v>
      </c>
      <c r="C3670" s="2" t="s">
        <v>3296</v>
      </c>
      <c r="D3670" s="2" t="s">
        <v>1128</v>
      </c>
    </row>
    <row r="3671" spans="1:4" ht="24.75" customHeight="1">
      <c r="A3671" s="2">
        <v>3669</v>
      </c>
      <c r="B3671" s="2" t="str">
        <f>"符海娴"</f>
        <v>符海娴</v>
      </c>
      <c r="C3671" s="2" t="s">
        <v>3297</v>
      </c>
      <c r="D3671" s="2" t="s">
        <v>1128</v>
      </c>
    </row>
    <row r="3672" spans="1:4" ht="24.75" customHeight="1">
      <c r="A3672" s="2">
        <v>3670</v>
      </c>
      <c r="B3672" s="2" t="str">
        <f>"卢昭凤"</f>
        <v>卢昭凤</v>
      </c>
      <c r="C3672" s="2" t="s">
        <v>3298</v>
      </c>
      <c r="D3672" s="2" t="s">
        <v>1128</v>
      </c>
    </row>
    <row r="3673" spans="1:4" ht="24.75" customHeight="1">
      <c r="A3673" s="2">
        <v>3671</v>
      </c>
      <c r="B3673" s="2" t="str">
        <f>"李威"</f>
        <v>李威</v>
      </c>
      <c r="C3673" s="2" t="s">
        <v>3299</v>
      </c>
      <c r="D3673" s="2" t="s">
        <v>1128</v>
      </c>
    </row>
    <row r="3674" spans="1:4" ht="24.75" customHeight="1">
      <c r="A3674" s="2">
        <v>3672</v>
      </c>
      <c r="B3674" s="2" t="str">
        <f>"张德嘉"</f>
        <v>张德嘉</v>
      </c>
      <c r="C3674" s="2" t="s">
        <v>3300</v>
      </c>
      <c r="D3674" s="2" t="s">
        <v>1128</v>
      </c>
    </row>
    <row r="3675" spans="1:4" ht="24.75" customHeight="1">
      <c r="A3675" s="2">
        <v>3673</v>
      </c>
      <c r="B3675" s="2" t="str">
        <f>"李敏"</f>
        <v>李敏</v>
      </c>
      <c r="C3675" s="2" t="s">
        <v>1766</v>
      </c>
      <c r="D3675" s="2" t="s">
        <v>1128</v>
      </c>
    </row>
    <row r="3676" spans="1:4" ht="24.75" customHeight="1">
      <c r="A3676" s="2">
        <v>3674</v>
      </c>
      <c r="B3676" s="2" t="str">
        <f>"罗琼欣"</f>
        <v>罗琼欣</v>
      </c>
      <c r="C3676" s="2" t="s">
        <v>2627</v>
      </c>
      <c r="D3676" s="2" t="s">
        <v>1128</v>
      </c>
    </row>
    <row r="3677" spans="1:4" ht="24.75" customHeight="1">
      <c r="A3677" s="2">
        <v>3675</v>
      </c>
      <c r="B3677" s="2" t="str">
        <f>"王惠娇"</f>
        <v>王惠娇</v>
      </c>
      <c r="C3677" s="2" t="s">
        <v>1164</v>
      </c>
      <c r="D3677" s="2" t="s">
        <v>1128</v>
      </c>
    </row>
    <row r="3678" spans="1:4" ht="24.75" customHeight="1">
      <c r="A3678" s="2">
        <v>3676</v>
      </c>
      <c r="B3678" s="2" t="str">
        <f>"孙源悦"</f>
        <v>孙源悦</v>
      </c>
      <c r="C3678" s="2" t="s">
        <v>3301</v>
      </c>
      <c r="D3678" s="2" t="s">
        <v>1128</v>
      </c>
    </row>
    <row r="3679" spans="1:4" ht="24.75" customHeight="1">
      <c r="A3679" s="2">
        <v>3677</v>
      </c>
      <c r="B3679" s="2" t="str">
        <f>"孙伟偏"</f>
        <v>孙伟偏</v>
      </c>
      <c r="C3679" s="2" t="s">
        <v>3302</v>
      </c>
      <c r="D3679" s="2" t="s">
        <v>1128</v>
      </c>
    </row>
    <row r="3680" spans="1:4" ht="24.75" customHeight="1">
      <c r="A3680" s="2">
        <v>3678</v>
      </c>
      <c r="B3680" s="2" t="str">
        <f>"林碧霞"</f>
        <v>林碧霞</v>
      </c>
      <c r="C3680" s="2" t="s">
        <v>3303</v>
      </c>
      <c r="D3680" s="2" t="s">
        <v>1128</v>
      </c>
    </row>
    <row r="3681" spans="1:4" ht="24.75" customHeight="1">
      <c r="A3681" s="2">
        <v>3679</v>
      </c>
      <c r="B3681" s="2" t="str">
        <f>"朱健姝"</f>
        <v>朱健姝</v>
      </c>
      <c r="C3681" s="2" t="s">
        <v>3304</v>
      </c>
      <c r="D3681" s="2" t="s">
        <v>1128</v>
      </c>
    </row>
    <row r="3682" spans="1:4" ht="24.75" customHeight="1">
      <c r="A3682" s="2">
        <v>3680</v>
      </c>
      <c r="B3682" s="2" t="str">
        <f>"崔丽娟"</f>
        <v>崔丽娟</v>
      </c>
      <c r="C3682" s="2" t="s">
        <v>3305</v>
      </c>
      <c r="D3682" s="2" t="s">
        <v>1128</v>
      </c>
    </row>
    <row r="3683" spans="1:4" ht="24.75" customHeight="1">
      <c r="A3683" s="2">
        <v>3681</v>
      </c>
      <c r="B3683" s="2" t="str">
        <f>"叶粟文"</f>
        <v>叶粟文</v>
      </c>
      <c r="C3683" s="2" t="s">
        <v>3306</v>
      </c>
      <c r="D3683" s="2" t="s">
        <v>1128</v>
      </c>
    </row>
    <row r="3684" spans="1:4" ht="24.75" customHeight="1">
      <c r="A3684" s="2">
        <v>3682</v>
      </c>
      <c r="B3684" s="2" t="str">
        <f>"刘子祯"</f>
        <v>刘子祯</v>
      </c>
      <c r="C3684" s="2" t="s">
        <v>3307</v>
      </c>
      <c r="D3684" s="2" t="s">
        <v>1128</v>
      </c>
    </row>
    <row r="3685" spans="1:4" ht="24.75" customHeight="1">
      <c r="A3685" s="2">
        <v>3683</v>
      </c>
      <c r="B3685" s="2" t="str">
        <f>"何青蔚"</f>
        <v>何青蔚</v>
      </c>
      <c r="C3685" s="2" t="s">
        <v>1889</v>
      </c>
      <c r="D3685" s="2" t="s">
        <v>1128</v>
      </c>
    </row>
    <row r="3686" spans="1:4" ht="24.75" customHeight="1">
      <c r="A3686" s="2">
        <v>3684</v>
      </c>
      <c r="B3686" s="2" t="str">
        <f>"周美希"</f>
        <v>周美希</v>
      </c>
      <c r="C3686" s="2" t="s">
        <v>3308</v>
      </c>
      <c r="D3686" s="2" t="s">
        <v>1128</v>
      </c>
    </row>
    <row r="3687" spans="1:4" ht="24.75" customHeight="1">
      <c r="A3687" s="2">
        <v>3685</v>
      </c>
      <c r="B3687" s="2" t="str">
        <f>"谭娜"</f>
        <v>谭娜</v>
      </c>
      <c r="C3687" s="2" t="s">
        <v>3309</v>
      </c>
      <c r="D3687" s="2" t="s">
        <v>1128</v>
      </c>
    </row>
    <row r="3688" spans="1:4" ht="24.75" customHeight="1">
      <c r="A3688" s="2">
        <v>3686</v>
      </c>
      <c r="B3688" s="2" t="str">
        <f>"张彬彬"</f>
        <v>张彬彬</v>
      </c>
      <c r="C3688" s="2" t="s">
        <v>3310</v>
      </c>
      <c r="D3688" s="2" t="s">
        <v>1128</v>
      </c>
    </row>
    <row r="3689" spans="1:4" ht="24.75" customHeight="1">
      <c r="A3689" s="2">
        <v>3687</v>
      </c>
      <c r="B3689" s="2" t="str">
        <f>"王道洲"</f>
        <v>王道洲</v>
      </c>
      <c r="C3689" s="2" t="s">
        <v>1847</v>
      </c>
      <c r="D3689" s="2" t="s">
        <v>1128</v>
      </c>
    </row>
    <row r="3690" spans="1:4" ht="24.75" customHeight="1">
      <c r="A3690" s="2">
        <v>3688</v>
      </c>
      <c r="B3690" s="2" t="str">
        <f>"符小云"</f>
        <v>符小云</v>
      </c>
      <c r="C3690" s="2" t="s">
        <v>3311</v>
      </c>
      <c r="D3690" s="2" t="s">
        <v>1128</v>
      </c>
    </row>
    <row r="3691" spans="1:4" ht="24.75" customHeight="1">
      <c r="A3691" s="2">
        <v>3689</v>
      </c>
      <c r="B3691" s="2" t="str">
        <f>"兰敏"</f>
        <v>兰敏</v>
      </c>
      <c r="C3691" s="2" t="s">
        <v>3312</v>
      </c>
      <c r="D3691" s="2" t="s">
        <v>1128</v>
      </c>
    </row>
    <row r="3692" spans="1:4" ht="24.75" customHeight="1">
      <c r="A3692" s="2">
        <v>3690</v>
      </c>
      <c r="B3692" s="2" t="str">
        <f>"龚芮凡"</f>
        <v>龚芮凡</v>
      </c>
      <c r="C3692" s="2" t="s">
        <v>3313</v>
      </c>
      <c r="D3692" s="2" t="s">
        <v>1128</v>
      </c>
    </row>
    <row r="3693" spans="1:4" ht="24.75" customHeight="1">
      <c r="A3693" s="2">
        <v>3691</v>
      </c>
      <c r="B3693" s="2" t="str">
        <f>"黄钦俊"</f>
        <v>黄钦俊</v>
      </c>
      <c r="C3693" s="2" t="s">
        <v>3314</v>
      </c>
      <c r="D3693" s="2" t="s">
        <v>1128</v>
      </c>
    </row>
    <row r="3694" spans="1:4" ht="24.75" customHeight="1">
      <c r="A3694" s="2">
        <v>3692</v>
      </c>
      <c r="B3694" s="2" t="str">
        <f>"周鸿仔"</f>
        <v>周鸿仔</v>
      </c>
      <c r="C3694" s="2" t="s">
        <v>3315</v>
      </c>
      <c r="D3694" s="2" t="s">
        <v>1128</v>
      </c>
    </row>
    <row r="3695" spans="1:4" ht="24.75" customHeight="1">
      <c r="A3695" s="2">
        <v>3693</v>
      </c>
      <c r="B3695" s="2" t="str">
        <f>"闫语"</f>
        <v>闫语</v>
      </c>
      <c r="C3695" s="2" t="s">
        <v>3316</v>
      </c>
      <c r="D3695" s="2" t="s">
        <v>1128</v>
      </c>
    </row>
    <row r="3696" spans="1:4" ht="24.75" customHeight="1">
      <c r="A3696" s="2">
        <v>3694</v>
      </c>
      <c r="B3696" s="2" t="str">
        <f>"谢伟峰"</f>
        <v>谢伟峰</v>
      </c>
      <c r="C3696" s="2" t="s">
        <v>3317</v>
      </c>
      <c r="D3696" s="2" t="s">
        <v>1128</v>
      </c>
    </row>
    <row r="3697" spans="1:4" ht="24.75" customHeight="1">
      <c r="A3697" s="2">
        <v>3695</v>
      </c>
      <c r="B3697" s="2" t="str">
        <f>"庄琼杰"</f>
        <v>庄琼杰</v>
      </c>
      <c r="C3697" s="2" t="s">
        <v>3318</v>
      </c>
      <c r="D3697" s="2" t="s">
        <v>1128</v>
      </c>
    </row>
    <row r="3698" spans="1:4" ht="24.75" customHeight="1">
      <c r="A3698" s="2">
        <v>3696</v>
      </c>
      <c r="B3698" s="2" t="str">
        <f>"丁德志"</f>
        <v>丁德志</v>
      </c>
      <c r="C3698" s="2" t="s">
        <v>3319</v>
      </c>
      <c r="D3698" s="2" t="s">
        <v>1128</v>
      </c>
    </row>
    <row r="3699" spans="1:4" ht="24.75" customHeight="1">
      <c r="A3699" s="2">
        <v>3697</v>
      </c>
      <c r="B3699" s="2" t="str">
        <f>"陈祖照"</f>
        <v>陈祖照</v>
      </c>
      <c r="C3699" s="2" t="s">
        <v>3320</v>
      </c>
      <c r="D3699" s="2" t="s">
        <v>1128</v>
      </c>
    </row>
    <row r="3700" spans="1:4" ht="24.75" customHeight="1">
      <c r="A3700" s="2">
        <v>3698</v>
      </c>
      <c r="B3700" s="2" t="str">
        <f>"卢雪琴"</f>
        <v>卢雪琴</v>
      </c>
      <c r="C3700" s="2" t="s">
        <v>427</v>
      </c>
      <c r="D3700" s="2" t="s">
        <v>1128</v>
      </c>
    </row>
    <row r="3701" spans="1:4" ht="24.75" customHeight="1">
      <c r="A3701" s="2">
        <v>3699</v>
      </c>
      <c r="B3701" s="2" t="str">
        <f>"尹艳敏"</f>
        <v>尹艳敏</v>
      </c>
      <c r="C3701" s="2" t="s">
        <v>3321</v>
      </c>
      <c r="D3701" s="2" t="s">
        <v>1128</v>
      </c>
    </row>
    <row r="3702" spans="1:4" ht="24.75" customHeight="1">
      <c r="A3702" s="2">
        <v>3700</v>
      </c>
      <c r="B3702" s="2" t="str">
        <f>"李青霞"</f>
        <v>李青霞</v>
      </c>
      <c r="C3702" s="2" t="s">
        <v>3322</v>
      </c>
      <c r="D3702" s="2" t="s">
        <v>1128</v>
      </c>
    </row>
    <row r="3703" spans="1:4" ht="24.75" customHeight="1">
      <c r="A3703" s="2">
        <v>3701</v>
      </c>
      <c r="B3703" s="2" t="str">
        <f>"王槐亮"</f>
        <v>王槐亮</v>
      </c>
      <c r="C3703" s="2" t="s">
        <v>3323</v>
      </c>
      <c r="D3703" s="2" t="s">
        <v>1128</v>
      </c>
    </row>
    <row r="3704" spans="1:4" ht="24.75" customHeight="1">
      <c r="A3704" s="2">
        <v>3702</v>
      </c>
      <c r="B3704" s="2" t="str">
        <f>"王英恒"</f>
        <v>王英恒</v>
      </c>
      <c r="C3704" s="2" t="s">
        <v>3324</v>
      </c>
      <c r="D3704" s="2" t="s">
        <v>1128</v>
      </c>
    </row>
    <row r="3705" spans="1:4" ht="24.75" customHeight="1">
      <c r="A3705" s="2">
        <v>3703</v>
      </c>
      <c r="B3705" s="2" t="str">
        <f>"邬甘雨"</f>
        <v>邬甘雨</v>
      </c>
      <c r="C3705" s="2" t="s">
        <v>3325</v>
      </c>
      <c r="D3705" s="2" t="s">
        <v>1128</v>
      </c>
    </row>
    <row r="3706" spans="1:4" ht="24.75" customHeight="1">
      <c r="A3706" s="2">
        <v>3704</v>
      </c>
      <c r="B3706" s="2" t="str">
        <f>"伍春玉"</f>
        <v>伍春玉</v>
      </c>
      <c r="C3706" s="2" t="s">
        <v>3326</v>
      </c>
      <c r="D3706" s="2" t="s">
        <v>1128</v>
      </c>
    </row>
    <row r="3707" spans="1:4" ht="24.75" customHeight="1">
      <c r="A3707" s="2">
        <v>3705</v>
      </c>
      <c r="B3707" s="2" t="str">
        <f>"谢祖姬"</f>
        <v>谢祖姬</v>
      </c>
      <c r="C3707" s="2" t="s">
        <v>3327</v>
      </c>
      <c r="D3707" s="2" t="s">
        <v>1128</v>
      </c>
    </row>
    <row r="3708" spans="1:4" ht="24.75" customHeight="1">
      <c r="A3708" s="2">
        <v>3706</v>
      </c>
      <c r="B3708" s="2" t="str">
        <f>"苗凤"</f>
        <v>苗凤</v>
      </c>
      <c r="C3708" s="2" t="s">
        <v>3328</v>
      </c>
      <c r="D3708" s="2" t="s">
        <v>1128</v>
      </c>
    </row>
    <row r="3709" spans="1:4" ht="24.75" customHeight="1">
      <c r="A3709" s="2">
        <v>3707</v>
      </c>
      <c r="B3709" s="2" t="str">
        <f>"吴倩妮"</f>
        <v>吴倩妮</v>
      </c>
      <c r="C3709" s="2" t="s">
        <v>3329</v>
      </c>
      <c r="D3709" s="2" t="s">
        <v>1128</v>
      </c>
    </row>
    <row r="3710" spans="1:4" ht="24.75" customHeight="1">
      <c r="A3710" s="2">
        <v>3708</v>
      </c>
      <c r="B3710" s="2" t="str">
        <f>"沈江南"</f>
        <v>沈江南</v>
      </c>
      <c r="C3710" s="2" t="s">
        <v>3330</v>
      </c>
      <c r="D3710" s="2" t="s">
        <v>1128</v>
      </c>
    </row>
    <row r="3711" spans="1:4" ht="24.75" customHeight="1">
      <c r="A3711" s="2">
        <v>3709</v>
      </c>
      <c r="B3711" s="2" t="str">
        <f>"陈垂富"</f>
        <v>陈垂富</v>
      </c>
      <c r="C3711" s="2" t="s">
        <v>3331</v>
      </c>
      <c r="D3711" s="2" t="s">
        <v>1128</v>
      </c>
    </row>
    <row r="3712" spans="1:4" ht="24.75" customHeight="1">
      <c r="A3712" s="2">
        <v>3710</v>
      </c>
      <c r="B3712" s="2" t="str">
        <f>"洪凌美"</f>
        <v>洪凌美</v>
      </c>
      <c r="C3712" s="2" t="s">
        <v>3332</v>
      </c>
      <c r="D3712" s="2" t="s">
        <v>1128</v>
      </c>
    </row>
    <row r="3713" spans="1:4" ht="24.75" customHeight="1">
      <c r="A3713" s="2">
        <v>3711</v>
      </c>
      <c r="B3713" s="2" t="str">
        <f>"徐翠芳"</f>
        <v>徐翠芳</v>
      </c>
      <c r="C3713" s="2" t="s">
        <v>3333</v>
      </c>
      <c r="D3713" s="2" t="s">
        <v>1128</v>
      </c>
    </row>
    <row r="3714" spans="1:4" ht="24.75" customHeight="1">
      <c r="A3714" s="2">
        <v>3712</v>
      </c>
      <c r="B3714" s="2" t="str">
        <f>"罗昳佚"</f>
        <v>罗昳佚</v>
      </c>
      <c r="C3714" s="2" t="s">
        <v>3334</v>
      </c>
      <c r="D3714" s="2" t="s">
        <v>1128</v>
      </c>
    </row>
    <row r="3715" spans="1:4" ht="24.75" customHeight="1">
      <c r="A3715" s="2">
        <v>3713</v>
      </c>
      <c r="B3715" s="2" t="str">
        <f>"王诗宇"</f>
        <v>王诗宇</v>
      </c>
      <c r="C3715" s="2" t="s">
        <v>3335</v>
      </c>
      <c r="D3715" s="2" t="s">
        <v>1128</v>
      </c>
    </row>
    <row r="3716" spans="1:4" ht="24.75" customHeight="1">
      <c r="A3716" s="2">
        <v>3714</v>
      </c>
      <c r="B3716" s="2" t="str">
        <f>"尹俊"</f>
        <v>尹俊</v>
      </c>
      <c r="C3716" s="2" t="s">
        <v>3336</v>
      </c>
      <c r="D3716" s="2" t="s">
        <v>1128</v>
      </c>
    </row>
    <row r="3717" spans="1:4" ht="24.75" customHeight="1">
      <c r="A3717" s="2">
        <v>3715</v>
      </c>
      <c r="B3717" s="2" t="str">
        <f>"钟学远"</f>
        <v>钟学远</v>
      </c>
      <c r="C3717" s="2" t="s">
        <v>3337</v>
      </c>
      <c r="D3717" s="2" t="s">
        <v>1128</v>
      </c>
    </row>
    <row r="3718" spans="1:4" ht="24.75" customHeight="1">
      <c r="A3718" s="2">
        <v>3716</v>
      </c>
      <c r="B3718" s="2" t="str">
        <f>"李婷"</f>
        <v>李婷</v>
      </c>
      <c r="C3718" s="2" t="s">
        <v>975</v>
      </c>
      <c r="D3718" s="2" t="s">
        <v>1128</v>
      </c>
    </row>
    <row r="3719" spans="1:4" ht="24.75" customHeight="1">
      <c r="A3719" s="2">
        <v>3717</v>
      </c>
      <c r="B3719" s="2" t="str">
        <f>"王宇伦"</f>
        <v>王宇伦</v>
      </c>
      <c r="C3719" s="2" t="s">
        <v>3338</v>
      </c>
      <c r="D3719" s="2" t="s">
        <v>1128</v>
      </c>
    </row>
    <row r="3720" spans="1:4" ht="24.75" customHeight="1">
      <c r="A3720" s="2">
        <v>3718</v>
      </c>
      <c r="B3720" s="2" t="str">
        <f>"赵媛媛"</f>
        <v>赵媛媛</v>
      </c>
      <c r="C3720" s="2" t="s">
        <v>3339</v>
      </c>
      <c r="D3720" s="2" t="s">
        <v>1128</v>
      </c>
    </row>
    <row r="3721" spans="1:4" ht="24.75" customHeight="1">
      <c r="A3721" s="2">
        <v>3719</v>
      </c>
      <c r="B3721" s="2" t="str">
        <f>"陈少珠"</f>
        <v>陈少珠</v>
      </c>
      <c r="C3721" s="2" t="s">
        <v>428</v>
      </c>
      <c r="D3721" s="2" t="s">
        <v>1128</v>
      </c>
    </row>
    <row r="3722" spans="1:4" ht="24.75" customHeight="1">
      <c r="A3722" s="2">
        <v>3720</v>
      </c>
      <c r="B3722" s="2" t="str">
        <f>"王萃梓"</f>
        <v>王萃梓</v>
      </c>
      <c r="C3722" s="2" t="s">
        <v>3340</v>
      </c>
      <c r="D3722" s="2" t="s">
        <v>1128</v>
      </c>
    </row>
    <row r="3723" spans="1:4" ht="24.75" customHeight="1">
      <c r="A3723" s="2">
        <v>3721</v>
      </c>
      <c r="B3723" s="2" t="str">
        <f>"符巧巧"</f>
        <v>符巧巧</v>
      </c>
      <c r="C3723" s="2" t="s">
        <v>3341</v>
      </c>
      <c r="D3723" s="2" t="s">
        <v>1128</v>
      </c>
    </row>
    <row r="3724" spans="1:4" ht="24.75" customHeight="1">
      <c r="A3724" s="2">
        <v>3722</v>
      </c>
      <c r="B3724" s="2" t="str">
        <f>"罗锦丽"</f>
        <v>罗锦丽</v>
      </c>
      <c r="C3724" s="2" t="s">
        <v>3342</v>
      </c>
      <c r="D3724" s="2" t="s">
        <v>1128</v>
      </c>
    </row>
    <row r="3725" spans="1:4" ht="24.75" customHeight="1">
      <c r="A3725" s="2">
        <v>3723</v>
      </c>
      <c r="B3725" s="2" t="str">
        <f>"唐顺涛"</f>
        <v>唐顺涛</v>
      </c>
      <c r="C3725" s="2" t="s">
        <v>3343</v>
      </c>
      <c r="D3725" s="2" t="s">
        <v>1128</v>
      </c>
    </row>
    <row r="3726" spans="1:4" ht="24.75" customHeight="1">
      <c r="A3726" s="2">
        <v>3724</v>
      </c>
      <c r="B3726" s="2" t="str">
        <f>"崔冰洁"</f>
        <v>崔冰洁</v>
      </c>
      <c r="C3726" s="2" t="s">
        <v>3344</v>
      </c>
      <c r="D3726" s="2" t="s">
        <v>1128</v>
      </c>
    </row>
    <row r="3727" spans="1:4" ht="24.75" customHeight="1">
      <c r="A3727" s="2">
        <v>3725</v>
      </c>
      <c r="B3727" s="2" t="str">
        <f>"林志婕"</f>
        <v>林志婕</v>
      </c>
      <c r="C3727" s="2" t="s">
        <v>3345</v>
      </c>
      <c r="D3727" s="2" t="s">
        <v>1128</v>
      </c>
    </row>
    <row r="3728" spans="1:4" ht="24.75" customHeight="1">
      <c r="A3728" s="2">
        <v>3726</v>
      </c>
      <c r="B3728" s="2" t="str">
        <f>"黄小珍"</f>
        <v>黄小珍</v>
      </c>
      <c r="C3728" s="2" t="s">
        <v>1201</v>
      </c>
      <c r="D3728" s="2" t="s">
        <v>1128</v>
      </c>
    </row>
    <row r="3729" spans="1:4" ht="24.75" customHeight="1">
      <c r="A3729" s="2">
        <v>3727</v>
      </c>
      <c r="B3729" s="2" t="str">
        <f>"林仙慧"</f>
        <v>林仙慧</v>
      </c>
      <c r="C3729" s="2" t="s">
        <v>3346</v>
      </c>
      <c r="D3729" s="2" t="s">
        <v>1128</v>
      </c>
    </row>
    <row r="3730" spans="1:4" ht="24.75" customHeight="1">
      <c r="A3730" s="2">
        <v>3728</v>
      </c>
      <c r="B3730" s="2" t="str">
        <f>"谢宜彤"</f>
        <v>谢宜彤</v>
      </c>
      <c r="C3730" s="2" t="s">
        <v>1540</v>
      </c>
      <c r="D3730" s="2" t="s">
        <v>1128</v>
      </c>
    </row>
    <row r="3731" spans="1:4" ht="24.75" customHeight="1">
      <c r="A3731" s="2">
        <v>3729</v>
      </c>
      <c r="B3731" s="2" t="str">
        <f>"王东丽"</f>
        <v>王东丽</v>
      </c>
      <c r="C3731" s="2" t="s">
        <v>691</v>
      </c>
      <c r="D3731" s="2" t="s">
        <v>1128</v>
      </c>
    </row>
    <row r="3732" spans="1:4" ht="24.75" customHeight="1">
      <c r="A3732" s="2">
        <v>3730</v>
      </c>
      <c r="B3732" s="2" t="str">
        <f>"王林飞"</f>
        <v>王林飞</v>
      </c>
      <c r="C3732" s="2" t="s">
        <v>3347</v>
      </c>
      <c r="D3732" s="2" t="s">
        <v>1128</v>
      </c>
    </row>
    <row r="3733" spans="1:4" ht="24.75" customHeight="1">
      <c r="A3733" s="2">
        <v>3731</v>
      </c>
      <c r="B3733" s="2" t="str">
        <f>"王祯齐"</f>
        <v>王祯齐</v>
      </c>
      <c r="C3733" s="2" t="s">
        <v>1602</v>
      </c>
      <c r="D3733" s="2" t="s">
        <v>1128</v>
      </c>
    </row>
    <row r="3734" spans="1:4" ht="24.75" customHeight="1">
      <c r="A3734" s="2">
        <v>3732</v>
      </c>
      <c r="B3734" s="2" t="str">
        <f>"黄小钰"</f>
        <v>黄小钰</v>
      </c>
      <c r="C3734" s="2" t="s">
        <v>3348</v>
      </c>
      <c r="D3734" s="2" t="s">
        <v>1128</v>
      </c>
    </row>
    <row r="3735" spans="1:4" ht="24.75" customHeight="1">
      <c r="A3735" s="2">
        <v>3733</v>
      </c>
      <c r="B3735" s="2" t="str">
        <f>"李德肇"</f>
        <v>李德肇</v>
      </c>
      <c r="C3735" s="2" t="s">
        <v>859</v>
      </c>
      <c r="D3735" s="2" t="s">
        <v>1128</v>
      </c>
    </row>
    <row r="3736" spans="1:4" ht="24.75" customHeight="1">
      <c r="A3736" s="2">
        <v>3734</v>
      </c>
      <c r="B3736" s="2" t="str">
        <f>"吕佳慧"</f>
        <v>吕佳慧</v>
      </c>
      <c r="C3736" s="2" t="s">
        <v>1189</v>
      </c>
      <c r="D3736" s="2" t="s">
        <v>1128</v>
      </c>
    </row>
    <row r="3737" spans="1:4" ht="24.75" customHeight="1">
      <c r="A3737" s="2">
        <v>3735</v>
      </c>
      <c r="B3737" s="2" t="str">
        <f>"徐浩云"</f>
        <v>徐浩云</v>
      </c>
      <c r="C3737" s="2" t="s">
        <v>3349</v>
      </c>
      <c r="D3737" s="2" t="s">
        <v>1128</v>
      </c>
    </row>
    <row r="3738" spans="1:4" ht="24.75" customHeight="1">
      <c r="A3738" s="2">
        <v>3736</v>
      </c>
      <c r="B3738" s="2" t="str">
        <f>"林扬"</f>
        <v>林扬</v>
      </c>
      <c r="C3738" s="2" t="s">
        <v>3350</v>
      </c>
      <c r="D3738" s="2" t="s">
        <v>1128</v>
      </c>
    </row>
    <row r="3739" spans="1:4" ht="24.75" customHeight="1">
      <c r="A3739" s="2">
        <v>3737</v>
      </c>
      <c r="B3739" s="2" t="str">
        <f>"李华川"</f>
        <v>李华川</v>
      </c>
      <c r="C3739" s="2" t="s">
        <v>3351</v>
      </c>
      <c r="D3739" s="2" t="s">
        <v>1128</v>
      </c>
    </row>
    <row r="3740" spans="1:4" ht="24.75" customHeight="1">
      <c r="A3740" s="2">
        <v>3738</v>
      </c>
      <c r="B3740" s="2" t="str">
        <f>"吴宇祥"</f>
        <v>吴宇祥</v>
      </c>
      <c r="C3740" s="2" t="s">
        <v>2079</v>
      </c>
      <c r="D3740" s="2" t="s">
        <v>1128</v>
      </c>
    </row>
    <row r="3741" spans="1:4" ht="24.75" customHeight="1">
      <c r="A3741" s="2">
        <v>3739</v>
      </c>
      <c r="B3741" s="2" t="str">
        <f>"韦小念"</f>
        <v>韦小念</v>
      </c>
      <c r="C3741" s="2" t="s">
        <v>3352</v>
      </c>
      <c r="D3741" s="2" t="s">
        <v>1128</v>
      </c>
    </row>
    <row r="3742" spans="1:4" ht="24.75" customHeight="1">
      <c r="A3742" s="2">
        <v>3740</v>
      </c>
      <c r="B3742" s="2" t="str">
        <f>"张海骏"</f>
        <v>张海骏</v>
      </c>
      <c r="C3742" s="2" t="s">
        <v>216</v>
      </c>
      <c r="D3742" s="2" t="s">
        <v>1128</v>
      </c>
    </row>
    <row r="3743" spans="1:4" ht="24.75" customHeight="1">
      <c r="A3743" s="2">
        <v>3741</v>
      </c>
      <c r="B3743" s="2" t="str">
        <f>"林诗明"</f>
        <v>林诗明</v>
      </c>
      <c r="C3743" s="2" t="s">
        <v>3353</v>
      </c>
      <c r="D3743" s="2" t="s">
        <v>1128</v>
      </c>
    </row>
    <row r="3744" spans="1:4" ht="24.75" customHeight="1">
      <c r="A3744" s="2">
        <v>3742</v>
      </c>
      <c r="B3744" s="2" t="str">
        <f>"陈虹妙"</f>
        <v>陈虹妙</v>
      </c>
      <c r="C3744" s="2" t="s">
        <v>1423</v>
      </c>
      <c r="D3744" s="2" t="s">
        <v>1128</v>
      </c>
    </row>
    <row r="3745" spans="1:4" ht="24.75" customHeight="1">
      <c r="A3745" s="2">
        <v>3743</v>
      </c>
      <c r="B3745" s="2" t="str">
        <f>"钟桔爱"</f>
        <v>钟桔爱</v>
      </c>
      <c r="C3745" s="2" t="s">
        <v>3354</v>
      </c>
      <c r="D3745" s="2" t="s">
        <v>1128</v>
      </c>
    </row>
    <row r="3746" spans="1:4" ht="24.75" customHeight="1">
      <c r="A3746" s="2">
        <v>3744</v>
      </c>
      <c r="B3746" s="2" t="str">
        <f>"梁思敏"</f>
        <v>梁思敏</v>
      </c>
      <c r="C3746" s="2" t="s">
        <v>3355</v>
      </c>
      <c r="D3746" s="2" t="s">
        <v>1128</v>
      </c>
    </row>
    <row r="3747" spans="1:4" ht="24.75" customHeight="1">
      <c r="A3747" s="2">
        <v>3745</v>
      </c>
      <c r="B3747" s="2" t="str">
        <f>"何静"</f>
        <v>何静</v>
      </c>
      <c r="C3747" s="2" t="s">
        <v>3356</v>
      </c>
      <c r="D3747" s="2" t="s">
        <v>1128</v>
      </c>
    </row>
    <row r="3748" spans="1:4" ht="24.75" customHeight="1">
      <c r="A3748" s="2">
        <v>3746</v>
      </c>
      <c r="B3748" s="2" t="str">
        <f>"李少方"</f>
        <v>李少方</v>
      </c>
      <c r="C3748" s="2" t="s">
        <v>654</v>
      </c>
      <c r="D3748" s="2" t="s">
        <v>1128</v>
      </c>
    </row>
    <row r="3749" spans="1:4" ht="24.75" customHeight="1">
      <c r="A3749" s="2">
        <v>3747</v>
      </c>
      <c r="B3749" s="2" t="str">
        <f>"李帝霖"</f>
        <v>李帝霖</v>
      </c>
      <c r="C3749" s="2" t="s">
        <v>3357</v>
      </c>
      <c r="D3749" s="2" t="s">
        <v>1128</v>
      </c>
    </row>
    <row r="3750" spans="1:4" ht="24.75" customHeight="1">
      <c r="A3750" s="2">
        <v>3748</v>
      </c>
      <c r="B3750" s="2" t="str">
        <f>"刘蓉"</f>
        <v>刘蓉</v>
      </c>
      <c r="C3750" s="2" t="s">
        <v>3358</v>
      </c>
      <c r="D3750" s="2" t="s">
        <v>1128</v>
      </c>
    </row>
    <row r="3751" spans="1:4" ht="24.75" customHeight="1">
      <c r="A3751" s="2">
        <v>3749</v>
      </c>
      <c r="B3751" s="2" t="str">
        <f>"郑远伟"</f>
        <v>郑远伟</v>
      </c>
      <c r="C3751" s="2" t="s">
        <v>3359</v>
      </c>
      <c r="D3751" s="2" t="s">
        <v>1128</v>
      </c>
    </row>
    <row r="3752" spans="1:4" ht="24.75" customHeight="1">
      <c r="A3752" s="2">
        <v>3750</v>
      </c>
      <c r="B3752" s="2" t="str">
        <f>"王开斌"</f>
        <v>王开斌</v>
      </c>
      <c r="C3752" s="2" t="s">
        <v>1264</v>
      </c>
      <c r="D3752" s="2" t="s">
        <v>1128</v>
      </c>
    </row>
    <row r="3753" spans="1:4" ht="24.75" customHeight="1">
      <c r="A3753" s="2">
        <v>3751</v>
      </c>
      <c r="B3753" s="2" t="str">
        <f>"符敦苗"</f>
        <v>符敦苗</v>
      </c>
      <c r="C3753" s="2" t="s">
        <v>3360</v>
      </c>
      <c r="D3753" s="2" t="s">
        <v>1128</v>
      </c>
    </row>
    <row r="3754" spans="1:4" ht="24.75" customHeight="1">
      <c r="A3754" s="2">
        <v>3752</v>
      </c>
      <c r="B3754" s="2" t="str">
        <f>"苏文敏"</f>
        <v>苏文敏</v>
      </c>
      <c r="C3754" s="2" t="s">
        <v>3361</v>
      </c>
      <c r="D3754" s="2" t="s">
        <v>1128</v>
      </c>
    </row>
    <row r="3755" spans="1:4" ht="24.75" customHeight="1">
      <c r="A3755" s="2">
        <v>3753</v>
      </c>
      <c r="B3755" s="2" t="str">
        <f>"张海青"</f>
        <v>张海青</v>
      </c>
      <c r="C3755" s="2" t="s">
        <v>3362</v>
      </c>
      <c r="D3755" s="2" t="s">
        <v>1128</v>
      </c>
    </row>
    <row r="3756" spans="1:4" ht="24.75" customHeight="1">
      <c r="A3756" s="2">
        <v>3754</v>
      </c>
      <c r="B3756" s="2" t="str">
        <f>"魏含"</f>
        <v>魏含</v>
      </c>
      <c r="C3756" s="2" t="s">
        <v>3363</v>
      </c>
      <c r="D3756" s="2" t="s">
        <v>1128</v>
      </c>
    </row>
    <row r="3757" spans="1:4" ht="24.75" customHeight="1">
      <c r="A3757" s="2">
        <v>3755</v>
      </c>
      <c r="B3757" s="2" t="str">
        <f>"陈蕾伊"</f>
        <v>陈蕾伊</v>
      </c>
      <c r="C3757" s="2" t="s">
        <v>2007</v>
      </c>
      <c r="D3757" s="2" t="s">
        <v>1128</v>
      </c>
    </row>
    <row r="3758" spans="1:4" ht="24.75" customHeight="1">
      <c r="A3758" s="2">
        <v>3756</v>
      </c>
      <c r="B3758" s="2" t="str">
        <f>"李茹茹"</f>
        <v>李茹茹</v>
      </c>
      <c r="C3758" s="2" t="s">
        <v>3364</v>
      </c>
      <c r="D3758" s="2" t="s">
        <v>1128</v>
      </c>
    </row>
    <row r="3759" spans="1:4" ht="24.75" customHeight="1">
      <c r="A3759" s="2">
        <v>3757</v>
      </c>
      <c r="B3759" s="2" t="str">
        <f>"秦丽冰"</f>
        <v>秦丽冰</v>
      </c>
      <c r="C3759" s="2" t="s">
        <v>3365</v>
      </c>
      <c r="D3759" s="2" t="s">
        <v>1128</v>
      </c>
    </row>
    <row r="3760" spans="1:4" ht="24.75" customHeight="1">
      <c r="A3760" s="2">
        <v>3758</v>
      </c>
      <c r="B3760" s="2" t="str">
        <f>"邹沐芹"</f>
        <v>邹沐芹</v>
      </c>
      <c r="C3760" s="2" t="s">
        <v>3366</v>
      </c>
      <c r="D3760" s="2" t="s">
        <v>1128</v>
      </c>
    </row>
    <row r="3761" spans="1:4" ht="24.75" customHeight="1">
      <c r="A3761" s="2">
        <v>3759</v>
      </c>
      <c r="B3761" s="2" t="str">
        <f>"陈美君"</f>
        <v>陈美君</v>
      </c>
      <c r="C3761" s="2" t="s">
        <v>3111</v>
      </c>
      <c r="D3761" s="2" t="s">
        <v>1128</v>
      </c>
    </row>
    <row r="3762" spans="1:4" ht="24.75" customHeight="1">
      <c r="A3762" s="2">
        <v>3760</v>
      </c>
      <c r="B3762" s="2" t="str">
        <f>"唐敏"</f>
        <v>唐敏</v>
      </c>
      <c r="C3762" s="2" t="s">
        <v>1425</v>
      </c>
      <c r="D3762" s="2" t="s">
        <v>1128</v>
      </c>
    </row>
    <row r="3763" spans="1:4" ht="24.75" customHeight="1">
      <c r="A3763" s="2">
        <v>3761</v>
      </c>
      <c r="B3763" s="2" t="str">
        <f>"杜文圣"</f>
        <v>杜文圣</v>
      </c>
      <c r="C3763" s="2" t="s">
        <v>1923</v>
      </c>
      <c r="D3763" s="2" t="s">
        <v>1128</v>
      </c>
    </row>
    <row r="3764" spans="1:4" ht="24.75" customHeight="1">
      <c r="A3764" s="2">
        <v>3762</v>
      </c>
      <c r="B3764" s="2" t="str">
        <f>"王欣欣"</f>
        <v>王欣欣</v>
      </c>
      <c r="C3764" s="2" t="s">
        <v>3367</v>
      </c>
      <c r="D3764" s="2" t="s">
        <v>1128</v>
      </c>
    </row>
    <row r="3765" spans="1:4" ht="24.75" customHeight="1">
      <c r="A3765" s="2">
        <v>3763</v>
      </c>
      <c r="B3765" s="2" t="str">
        <f>"常青"</f>
        <v>常青</v>
      </c>
      <c r="C3765" s="2" t="s">
        <v>3368</v>
      </c>
      <c r="D3765" s="2" t="s">
        <v>1128</v>
      </c>
    </row>
    <row r="3766" spans="1:4" ht="24.75" customHeight="1">
      <c r="A3766" s="2">
        <v>3764</v>
      </c>
      <c r="B3766" s="2" t="str">
        <f>"吴可萱"</f>
        <v>吴可萱</v>
      </c>
      <c r="C3766" s="2" t="s">
        <v>1877</v>
      </c>
      <c r="D3766" s="2" t="s">
        <v>1128</v>
      </c>
    </row>
    <row r="3767" spans="1:4" ht="24.75" customHeight="1">
      <c r="A3767" s="2">
        <v>3765</v>
      </c>
      <c r="B3767" s="2" t="str">
        <f>"符策鹄"</f>
        <v>符策鹄</v>
      </c>
      <c r="C3767" s="2" t="s">
        <v>3369</v>
      </c>
      <c r="D3767" s="2" t="s">
        <v>1128</v>
      </c>
    </row>
    <row r="3768" spans="1:4" ht="24.75" customHeight="1">
      <c r="A3768" s="2">
        <v>3766</v>
      </c>
      <c r="B3768" s="2" t="str">
        <f>"项珍"</f>
        <v>项珍</v>
      </c>
      <c r="C3768" s="2" t="s">
        <v>2012</v>
      </c>
      <c r="D3768" s="2" t="s">
        <v>1128</v>
      </c>
    </row>
    <row r="3769" spans="1:4" ht="24.75" customHeight="1">
      <c r="A3769" s="2">
        <v>3767</v>
      </c>
      <c r="B3769" s="2" t="str">
        <f>"李纯"</f>
        <v>李纯</v>
      </c>
      <c r="C3769" s="2" t="s">
        <v>3370</v>
      </c>
      <c r="D3769" s="2" t="s">
        <v>1128</v>
      </c>
    </row>
    <row r="3770" spans="1:4" ht="24.75" customHeight="1">
      <c r="A3770" s="2">
        <v>3768</v>
      </c>
      <c r="B3770" s="2" t="str">
        <f>"洪月娇"</f>
        <v>洪月娇</v>
      </c>
      <c r="C3770" s="2" t="s">
        <v>3371</v>
      </c>
      <c r="D3770" s="2" t="s">
        <v>1128</v>
      </c>
    </row>
    <row r="3771" spans="1:4" ht="24.75" customHeight="1">
      <c r="A3771" s="2">
        <v>3769</v>
      </c>
      <c r="B3771" s="2" t="str">
        <f>"汪芝蓉"</f>
        <v>汪芝蓉</v>
      </c>
      <c r="C3771" s="2" t="s">
        <v>3372</v>
      </c>
      <c r="D3771" s="2" t="s">
        <v>1128</v>
      </c>
    </row>
    <row r="3772" spans="1:4" ht="24.75" customHeight="1">
      <c r="A3772" s="2">
        <v>3770</v>
      </c>
      <c r="B3772" s="2" t="str">
        <f>"陈亚"</f>
        <v>陈亚</v>
      </c>
      <c r="C3772" s="2" t="s">
        <v>3373</v>
      </c>
      <c r="D3772" s="2" t="s">
        <v>1128</v>
      </c>
    </row>
    <row r="3773" spans="1:4" ht="24.75" customHeight="1">
      <c r="A3773" s="2">
        <v>3771</v>
      </c>
      <c r="B3773" s="2" t="str">
        <f>"洪林辉"</f>
        <v>洪林辉</v>
      </c>
      <c r="C3773" s="2" t="s">
        <v>3374</v>
      </c>
      <c r="D3773" s="2" t="s">
        <v>1128</v>
      </c>
    </row>
    <row r="3774" spans="1:4" ht="24.75" customHeight="1">
      <c r="A3774" s="2">
        <v>3772</v>
      </c>
      <c r="B3774" s="2" t="str">
        <f>"符蕾"</f>
        <v>符蕾</v>
      </c>
      <c r="C3774" s="2" t="s">
        <v>3151</v>
      </c>
      <c r="D3774" s="2" t="s">
        <v>1128</v>
      </c>
    </row>
    <row r="3775" spans="1:4" ht="24.75" customHeight="1">
      <c r="A3775" s="2">
        <v>3773</v>
      </c>
      <c r="B3775" s="2" t="str">
        <f>"杨妍"</f>
        <v>杨妍</v>
      </c>
      <c r="C3775" s="2" t="s">
        <v>3375</v>
      </c>
      <c r="D3775" s="2" t="s">
        <v>1128</v>
      </c>
    </row>
    <row r="3776" spans="1:4" ht="24.75" customHeight="1">
      <c r="A3776" s="2">
        <v>3774</v>
      </c>
      <c r="B3776" s="2" t="str">
        <f>"孙博文"</f>
        <v>孙博文</v>
      </c>
      <c r="C3776" s="2" t="s">
        <v>3376</v>
      </c>
      <c r="D3776" s="2" t="s">
        <v>1128</v>
      </c>
    </row>
    <row r="3777" spans="1:4" ht="24.75" customHeight="1">
      <c r="A3777" s="2">
        <v>3775</v>
      </c>
      <c r="B3777" s="2" t="str">
        <f>"吉姝锡"</f>
        <v>吉姝锡</v>
      </c>
      <c r="C3777" s="2" t="s">
        <v>1797</v>
      </c>
      <c r="D3777" s="2" t="s">
        <v>1128</v>
      </c>
    </row>
    <row r="3778" spans="1:4" ht="24.75" customHeight="1">
      <c r="A3778" s="2">
        <v>3776</v>
      </c>
      <c r="B3778" s="2" t="str">
        <f>"李贵俊"</f>
        <v>李贵俊</v>
      </c>
      <c r="C3778" s="2" t="s">
        <v>1217</v>
      </c>
      <c r="D3778" s="2" t="s">
        <v>1128</v>
      </c>
    </row>
    <row r="3779" spans="1:4" ht="24.75" customHeight="1">
      <c r="A3779" s="2">
        <v>3777</v>
      </c>
      <c r="B3779" s="2" t="str">
        <f>"陈廷旭"</f>
        <v>陈廷旭</v>
      </c>
      <c r="C3779" s="2" t="s">
        <v>3377</v>
      </c>
      <c r="D3779" s="2" t="s">
        <v>1128</v>
      </c>
    </row>
    <row r="3780" spans="1:4" ht="24.75" customHeight="1">
      <c r="A3780" s="2">
        <v>3778</v>
      </c>
      <c r="B3780" s="2" t="str">
        <f>"唐燕萍"</f>
        <v>唐燕萍</v>
      </c>
      <c r="C3780" s="2" t="s">
        <v>3378</v>
      </c>
      <c r="D3780" s="2" t="s">
        <v>1128</v>
      </c>
    </row>
    <row r="3781" spans="1:4" ht="24.75" customHeight="1">
      <c r="A3781" s="2">
        <v>3779</v>
      </c>
      <c r="B3781" s="2" t="str">
        <f>"吴雨欣"</f>
        <v>吴雨欣</v>
      </c>
      <c r="C3781" s="2" t="s">
        <v>3379</v>
      </c>
      <c r="D3781" s="2" t="s">
        <v>1128</v>
      </c>
    </row>
    <row r="3782" spans="1:4" ht="24.75" customHeight="1">
      <c r="A3782" s="2">
        <v>3780</v>
      </c>
      <c r="B3782" s="2" t="str">
        <f>"薛林辛"</f>
        <v>薛林辛</v>
      </c>
      <c r="C3782" s="2" t="s">
        <v>3380</v>
      </c>
      <c r="D3782" s="2" t="s">
        <v>1128</v>
      </c>
    </row>
    <row r="3783" spans="1:4" ht="24.75" customHeight="1">
      <c r="A3783" s="2">
        <v>3781</v>
      </c>
      <c r="B3783" s="2" t="str">
        <f>"韦俊烨"</f>
        <v>韦俊烨</v>
      </c>
      <c r="C3783" s="2" t="s">
        <v>396</v>
      </c>
      <c r="D3783" s="2" t="s">
        <v>1128</v>
      </c>
    </row>
    <row r="3784" spans="1:4" ht="24.75" customHeight="1">
      <c r="A3784" s="2">
        <v>3782</v>
      </c>
      <c r="B3784" s="2" t="str">
        <f>"邱麟"</f>
        <v>邱麟</v>
      </c>
      <c r="C3784" s="2" t="s">
        <v>78</v>
      </c>
      <c r="D3784" s="2" t="s">
        <v>1128</v>
      </c>
    </row>
    <row r="3785" spans="1:4" ht="24.75" customHeight="1">
      <c r="A3785" s="2">
        <v>3783</v>
      </c>
      <c r="B3785" s="2" t="str">
        <f>"云博翔"</f>
        <v>云博翔</v>
      </c>
      <c r="C3785" s="2" t="s">
        <v>3381</v>
      </c>
      <c r="D3785" s="2" t="s">
        <v>1128</v>
      </c>
    </row>
    <row r="3786" spans="1:4" ht="24.75" customHeight="1">
      <c r="A3786" s="2">
        <v>3784</v>
      </c>
      <c r="B3786" s="2" t="str">
        <f>"吴帆"</f>
        <v>吴帆</v>
      </c>
      <c r="C3786" s="2" t="s">
        <v>3382</v>
      </c>
      <c r="D3786" s="2" t="s">
        <v>1128</v>
      </c>
    </row>
    <row r="3787" spans="1:4" ht="24.75" customHeight="1">
      <c r="A3787" s="2">
        <v>3785</v>
      </c>
      <c r="B3787" s="2" t="str">
        <f>"黄琴"</f>
        <v>黄琴</v>
      </c>
      <c r="C3787" s="2" t="s">
        <v>3383</v>
      </c>
      <c r="D3787" s="2" t="s">
        <v>1128</v>
      </c>
    </row>
    <row r="3788" spans="1:4" ht="24.75" customHeight="1">
      <c r="A3788" s="2">
        <v>3786</v>
      </c>
      <c r="B3788" s="2" t="str">
        <f>"肖奥"</f>
        <v>肖奥</v>
      </c>
      <c r="C3788" s="2" t="s">
        <v>3384</v>
      </c>
      <c r="D3788" s="2" t="s">
        <v>1128</v>
      </c>
    </row>
    <row r="3789" spans="1:4" ht="24.75" customHeight="1">
      <c r="A3789" s="2">
        <v>3787</v>
      </c>
      <c r="B3789" s="2" t="str">
        <f>"林鑫"</f>
        <v>林鑫</v>
      </c>
      <c r="C3789" s="2" t="s">
        <v>3385</v>
      </c>
      <c r="D3789" s="2" t="s">
        <v>1128</v>
      </c>
    </row>
    <row r="3790" spans="1:4" ht="24.75" customHeight="1">
      <c r="A3790" s="2">
        <v>3788</v>
      </c>
      <c r="B3790" s="2" t="str">
        <f>"翟羽彤"</f>
        <v>翟羽彤</v>
      </c>
      <c r="C3790" s="2" t="s">
        <v>3386</v>
      </c>
      <c r="D3790" s="2" t="s">
        <v>1128</v>
      </c>
    </row>
    <row r="3791" spans="1:4" ht="24.75" customHeight="1">
      <c r="A3791" s="2">
        <v>3789</v>
      </c>
      <c r="B3791" s="2" t="str">
        <f>"谢丽萍"</f>
        <v>谢丽萍</v>
      </c>
      <c r="C3791" s="2" t="s">
        <v>806</v>
      </c>
      <c r="D3791" s="2" t="s">
        <v>1128</v>
      </c>
    </row>
    <row r="3792" spans="1:4" ht="24.75" customHeight="1">
      <c r="A3792" s="2">
        <v>3790</v>
      </c>
      <c r="B3792" s="2" t="str">
        <f>"林鸿文"</f>
        <v>林鸿文</v>
      </c>
      <c r="C3792" s="2" t="s">
        <v>3387</v>
      </c>
      <c r="D3792" s="2" t="s">
        <v>1128</v>
      </c>
    </row>
    <row r="3793" spans="1:4" ht="24.75" customHeight="1">
      <c r="A3793" s="2">
        <v>3791</v>
      </c>
      <c r="B3793" s="2" t="str">
        <f>"董儒书"</f>
        <v>董儒书</v>
      </c>
      <c r="C3793" s="2" t="s">
        <v>3388</v>
      </c>
      <c r="D3793" s="2" t="s">
        <v>1128</v>
      </c>
    </row>
    <row r="3794" spans="1:4" ht="24.75" customHeight="1">
      <c r="A3794" s="2">
        <v>3792</v>
      </c>
      <c r="B3794" s="2" t="str">
        <f>"余伟娴"</f>
        <v>余伟娴</v>
      </c>
      <c r="C3794" s="2" t="s">
        <v>3389</v>
      </c>
      <c r="D3794" s="2" t="s">
        <v>1128</v>
      </c>
    </row>
    <row r="3795" spans="1:4" ht="24.75" customHeight="1">
      <c r="A3795" s="2">
        <v>3793</v>
      </c>
      <c r="B3795" s="2" t="str">
        <f>"吴小惠"</f>
        <v>吴小惠</v>
      </c>
      <c r="C3795" s="2" t="s">
        <v>3390</v>
      </c>
      <c r="D3795" s="2" t="s">
        <v>1128</v>
      </c>
    </row>
    <row r="3796" spans="1:4" ht="24.75" customHeight="1">
      <c r="A3796" s="2">
        <v>3794</v>
      </c>
      <c r="B3796" s="2" t="str">
        <f>"吴婧"</f>
        <v>吴婧</v>
      </c>
      <c r="C3796" s="2" t="s">
        <v>3391</v>
      </c>
      <c r="D3796" s="2" t="s">
        <v>1128</v>
      </c>
    </row>
    <row r="3797" spans="1:4" ht="24.75" customHeight="1">
      <c r="A3797" s="2">
        <v>3795</v>
      </c>
      <c r="B3797" s="2" t="str">
        <f>"陈瑶丹"</f>
        <v>陈瑶丹</v>
      </c>
      <c r="C3797" s="2" t="s">
        <v>3230</v>
      </c>
      <c r="D3797" s="2" t="s">
        <v>1128</v>
      </c>
    </row>
    <row r="3798" spans="1:4" ht="24.75" customHeight="1">
      <c r="A3798" s="2">
        <v>3796</v>
      </c>
      <c r="B3798" s="2" t="str">
        <f>"刘杨柳"</f>
        <v>刘杨柳</v>
      </c>
      <c r="C3798" s="2" t="s">
        <v>3392</v>
      </c>
      <c r="D3798" s="2" t="s">
        <v>1128</v>
      </c>
    </row>
    <row r="3799" spans="1:4" ht="24.75" customHeight="1">
      <c r="A3799" s="2">
        <v>3797</v>
      </c>
      <c r="B3799" s="2" t="str">
        <f>"张昭财"</f>
        <v>张昭财</v>
      </c>
      <c r="C3799" s="2" t="s">
        <v>794</v>
      </c>
      <c r="D3799" s="2" t="s">
        <v>1128</v>
      </c>
    </row>
    <row r="3800" spans="1:4" ht="24.75" customHeight="1">
      <c r="A3800" s="2">
        <v>3798</v>
      </c>
      <c r="B3800" s="2" t="str">
        <f>"谭怡"</f>
        <v>谭怡</v>
      </c>
      <c r="C3800" s="2" t="s">
        <v>3393</v>
      </c>
      <c r="D3800" s="2" t="s">
        <v>1128</v>
      </c>
    </row>
    <row r="3801" spans="1:4" ht="24.75" customHeight="1">
      <c r="A3801" s="2">
        <v>3799</v>
      </c>
      <c r="B3801" s="2" t="str">
        <f>"刘汝香"</f>
        <v>刘汝香</v>
      </c>
      <c r="C3801" s="2" t="s">
        <v>3394</v>
      </c>
      <c r="D3801" s="2" t="s">
        <v>1128</v>
      </c>
    </row>
    <row r="3802" spans="1:4" ht="24.75" customHeight="1">
      <c r="A3802" s="2">
        <v>3800</v>
      </c>
      <c r="B3802" s="2" t="str">
        <f>"徐夕晔"</f>
        <v>徐夕晔</v>
      </c>
      <c r="C3802" s="2" t="s">
        <v>3395</v>
      </c>
      <c r="D3802" s="2" t="s">
        <v>1128</v>
      </c>
    </row>
    <row r="3803" spans="1:4" ht="24.75" customHeight="1">
      <c r="A3803" s="2">
        <v>3801</v>
      </c>
      <c r="B3803" s="2" t="str">
        <f>"王秋兰"</f>
        <v>王秋兰</v>
      </c>
      <c r="C3803" s="2" t="s">
        <v>3396</v>
      </c>
      <c r="D3803" s="2" t="s">
        <v>1128</v>
      </c>
    </row>
    <row r="3804" spans="1:4" ht="24.75" customHeight="1">
      <c r="A3804" s="2">
        <v>3802</v>
      </c>
      <c r="B3804" s="2" t="str">
        <f>"陈磊豪"</f>
        <v>陈磊豪</v>
      </c>
      <c r="C3804" s="2" t="s">
        <v>3397</v>
      </c>
      <c r="D3804" s="2" t="s">
        <v>1128</v>
      </c>
    </row>
    <row r="3805" spans="1:4" ht="24.75" customHeight="1">
      <c r="A3805" s="2">
        <v>3803</v>
      </c>
      <c r="B3805" s="2" t="str">
        <f>"李伊蕊"</f>
        <v>李伊蕊</v>
      </c>
      <c r="C3805" s="2" t="s">
        <v>3398</v>
      </c>
      <c r="D3805" s="2" t="s">
        <v>1128</v>
      </c>
    </row>
    <row r="3806" spans="1:4" ht="24.75" customHeight="1">
      <c r="A3806" s="2">
        <v>3804</v>
      </c>
      <c r="B3806" s="2" t="str">
        <f>"黄婕"</f>
        <v>黄婕</v>
      </c>
      <c r="C3806" s="2" t="s">
        <v>3399</v>
      </c>
      <c r="D3806" s="2" t="s">
        <v>1128</v>
      </c>
    </row>
    <row r="3807" spans="1:4" ht="24.75" customHeight="1">
      <c r="A3807" s="2">
        <v>3805</v>
      </c>
      <c r="B3807" s="2" t="str">
        <f>"林少雨"</f>
        <v>林少雨</v>
      </c>
      <c r="C3807" s="2" t="s">
        <v>3400</v>
      </c>
      <c r="D3807" s="2" t="s">
        <v>1128</v>
      </c>
    </row>
    <row r="3808" spans="1:4" ht="24.75" customHeight="1">
      <c r="A3808" s="2">
        <v>3806</v>
      </c>
      <c r="B3808" s="2" t="str">
        <f>"李妤"</f>
        <v>李妤</v>
      </c>
      <c r="C3808" s="2" t="s">
        <v>3401</v>
      </c>
      <c r="D3808" s="2" t="s">
        <v>1128</v>
      </c>
    </row>
    <row r="3809" spans="1:4" ht="24.75" customHeight="1">
      <c r="A3809" s="2">
        <v>3807</v>
      </c>
      <c r="B3809" s="2" t="str">
        <f>"陈尔涌"</f>
        <v>陈尔涌</v>
      </c>
      <c r="C3809" s="2" t="s">
        <v>3402</v>
      </c>
      <c r="D3809" s="2" t="s">
        <v>1128</v>
      </c>
    </row>
    <row r="3810" spans="1:4" ht="24.75" customHeight="1">
      <c r="A3810" s="2">
        <v>3808</v>
      </c>
      <c r="B3810" s="2" t="str">
        <f>"曾传敏"</f>
        <v>曾传敏</v>
      </c>
      <c r="C3810" s="2" t="s">
        <v>3403</v>
      </c>
      <c r="D3810" s="2" t="s">
        <v>1128</v>
      </c>
    </row>
    <row r="3811" spans="1:4" ht="24.75" customHeight="1">
      <c r="A3811" s="2">
        <v>3809</v>
      </c>
      <c r="B3811" s="2" t="str">
        <f>"刘思"</f>
        <v>刘思</v>
      </c>
      <c r="C3811" s="2" t="s">
        <v>3404</v>
      </c>
      <c r="D3811" s="2" t="s">
        <v>1128</v>
      </c>
    </row>
    <row r="3812" spans="1:4" ht="24.75" customHeight="1">
      <c r="A3812" s="2">
        <v>3810</v>
      </c>
      <c r="B3812" s="2" t="str">
        <f>"王明来"</f>
        <v>王明来</v>
      </c>
      <c r="C3812" s="2" t="s">
        <v>647</v>
      </c>
      <c r="D3812" s="2" t="s">
        <v>1128</v>
      </c>
    </row>
    <row r="3813" spans="1:4" ht="24.75" customHeight="1">
      <c r="A3813" s="2">
        <v>3811</v>
      </c>
      <c r="B3813" s="2" t="str">
        <f>"黄彩媛"</f>
        <v>黄彩媛</v>
      </c>
      <c r="C3813" s="2" t="s">
        <v>3405</v>
      </c>
      <c r="D3813" s="2" t="s">
        <v>1128</v>
      </c>
    </row>
    <row r="3814" spans="1:4" ht="24.75" customHeight="1">
      <c r="A3814" s="2">
        <v>3812</v>
      </c>
      <c r="B3814" s="2" t="str">
        <f>"洪海花"</f>
        <v>洪海花</v>
      </c>
      <c r="C3814" s="2" t="s">
        <v>2182</v>
      </c>
      <c r="D3814" s="2" t="s">
        <v>1128</v>
      </c>
    </row>
    <row r="3815" spans="1:4" ht="24.75" customHeight="1">
      <c r="A3815" s="2">
        <v>3813</v>
      </c>
      <c r="B3815" s="2" t="str">
        <f>"王姑"</f>
        <v>王姑</v>
      </c>
      <c r="C3815" s="2" t="s">
        <v>3406</v>
      </c>
      <c r="D3815" s="2" t="s">
        <v>1128</v>
      </c>
    </row>
    <row r="3816" spans="1:4" ht="24.75" customHeight="1">
      <c r="A3816" s="2">
        <v>3814</v>
      </c>
      <c r="B3816" s="2" t="str">
        <f>"周博"</f>
        <v>周博</v>
      </c>
      <c r="C3816" s="2" t="s">
        <v>3407</v>
      </c>
      <c r="D3816" s="2" t="s">
        <v>1128</v>
      </c>
    </row>
    <row r="3817" spans="1:4" ht="24.75" customHeight="1">
      <c r="A3817" s="2">
        <v>3815</v>
      </c>
      <c r="B3817" s="2" t="str">
        <f>"钟柳清"</f>
        <v>钟柳清</v>
      </c>
      <c r="C3817" s="2" t="s">
        <v>3408</v>
      </c>
      <c r="D3817" s="2" t="s">
        <v>1128</v>
      </c>
    </row>
    <row r="3818" spans="1:4" ht="24.75" customHeight="1">
      <c r="A3818" s="2">
        <v>3816</v>
      </c>
      <c r="B3818" s="2" t="str">
        <f>"王恺琛"</f>
        <v>王恺琛</v>
      </c>
      <c r="C3818" s="2" t="s">
        <v>3409</v>
      </c>
      <c r="D3818" s="2" t="s">
        <v>1128</v>
      </c>
    </row>
    <row r="3819" spans="1:4" ht="24.75" customHeight="1">
      <c r="A3819" s="2">
        <v>3817</v>
      </c>
      <c r="B3819" s="2" t="str">
        <f>"李小梅"</f>
        <v>李小梅</v>
      </c>
      <c r="C3819" s="2" t="s">
        <v>3410</v>
      </c>
      <c r="D3819" s="2" t="s">
        <v>1128</v>
      </c>
    </row>
    <row r="3820" spans="1:4" ht="24.75" customHeight="1">
      <c r="A3820" s="2">
        <v>3818</v>
      </c>
      <c r="B3820" s="2" t="str">
        <f>"李美慧"</f>
        <v>李美慧</v>
      </c>
      <c r="C3820" s="2" t="s">
        <v>1985</v>
      </c>
      <c r="D3820" s="2" t="s">
        <v>1128</v>
      </c>
    </row>
    <row r="3821" spans="1:4" ht="24.75" customHeight="1">
      <c r="A3821" s="2">
        <v>3819</v>
      </c>
      <c r="B3821" s="2" t="str">
        <f>"祁泽艳"</f>
        <v>祁泽艳</v>
      </c>
      <c r="C3821" s="2" t="s">
        <v>3411</v>
      </c>
      <c r="D3821" s="2" t="s">
        <v>1128</v>
      </c>
    </row>
    <row r="3822" spans="1:4" ht="24.75" customHeight="1">
      <c r="A3822" s="2">
        <v>3820</v>
      </c>
      <c r="B3822" s="2" t="str">
        <f>"张峻"</f>
        <v>张峻</v>
      </c>
      <c r="C3822" s="2" t="s">
        <v>1719</v>
      </c>
      <c r="D3822" s="2" t="s">
        <v>1128</v>
      </c>
    </row>
    <row r="3823" spans="1:4" ht="24.75" customHeight="1">
      <c r="A3823" s="2">
        <v>3821</v>
      </c>
      <c r="B3823" s="2" t="str">
        <f>"吴坤亨"</f>
        <v>吴坤亨</v>
      </c>
      <c r="C3823" s="2" t="s">
        <v>3412</v>
      </c>
      <c r="D3823" s="2" t="s">
        <v>1128</v>
      </c>
    </row>
    <row r="3824" spans="1:4" ht="24.75" customHeight="1">
      <c r="A3824" s="2">
        <v>3822</v>
      </c>
      <c r="B3824" s="2" t="str">
        <f>"吴英鸿"</f>
        <v>吴英鸿</v>
      </c>
      <c r="C3824" s="2" t="s">
        <v>3413</v>
      </c>
      <c r="D3824" s="2" t="s">
        <v>1128</v>
      </c>
    </row>
    <row r="3825" spans="1:4" ht="24.75" customHeight="1">
      <c r="A3825" s="2">
        <v>3823</v>
      </c>
      <c r="B3825" s="2" t="str">
        <f>"罗慧娴"</f>
        <v>罗慧娴</v>
      </c>
      <c r="C3825" s="2" t="s">
        <v>1140</v>
      </c>
      <c r="D3825" s="2" t="s">
        <v>1128</v>
      </c>
    </row>
    <row r="3826" spans="1:4" ht="24.75" customHeight="1">
      <c r="A3826" s="2">
        <v>3824</v>
      </c>
      <c r="B3826" s="2" t="str">
        <f>"符永保"</f>
        <v>符永保</v>
      </c>
      <c r="C3826" s="2" t="s">
        <v>3414</v>
      </c>
      <c r="D3826" s="2" t="s">
        <v>1128</v>
      </c>
    </row>
    <row r="3827" spans="1:4" ht="24.75" customHeight="1">
      <c r="A3827" s="2">
        <v>3825</v>
      </c>
      <c r="B3827" s="2" t="str">
        <f>"杨小怡"</f>
        <v>杨小怡</v>
      </c>
      <c r="C3827" s="2" t="s">
        <v>3415</v>
      </c>
      <c r="D3827" s="2" t="s">
        <v>1128</v>
      </c>
    </row>
    <row r="3828" spans="1:4" ht="24.75" customHeight="1">
      <c r="A3828" s="2">
        <v>3826</v>
      </c>
      <c r="B3828" s="2" t="str">
        <f>"劳添惠"</f>
        <v>劳添惠</v>
      </c>
      <c r="C3828" s="2" t="s">
        <v>3416</v>
      </c>
      <c r="D3828" s="2" t="s">
        <v>1128</v>
      </c>
    </row>
    <row r="3829" spans="1:4" ht="24.75" customHeight="1">
      <c r="A3829" s="2">
        <v>3827</v>
      </c>
      <c r="B3829" s="2" t="str">
        <f>"杨文晟"</f>
        <v>杨文晟</v>
      </c>
      <c r="C3829" s="2" t="s">
        <v>3417</v>
      </c>
      <c r="D3829" s="2" t="s">
        <v>1128</v>
      </c>
    </row>
    <row r="3830" spans="1:4" ht="24.75" customHeight="1">
      <c r="A3830" s="2">
        <v>3828</v>
      </c>
      <c r="B3830" s="2" t="str">
        <f>"吴香梅"</f>
        <v>吴香梅</v>
      </c>
      <c r="C3830" s="2" t="s">
        <v>3418</v>
      </c>
      <c r="D3830" s="2" t="s">
        <v>1128</v>
      </c>
    </row>
    <row r="3831" spans="1:4" ht="24.75" customHeight="1">
      <c r="A3831" s="2">
        <v>3829</v>
      </c>
      <c r="B3831" s="2" t="str">
        <f>"钟克诚"</f>
        <v>钟克诚</v>
      </c>
      <c r="C3831" s="2" t="s">
        <v>3419</v>
      </c>
      <c r="D3831" s="2" t="s">
        <v>1128</v>
      </c>
    </row>
    <row r="3832" spans="1:4" ht="24.75" customHeight="1">
      <c r="A3832" s="2">
        <v>3830</v>
      </c>
      <c r="B3832" s="2" t="str">
        <f>"施国芸"</f>
        <v>施国芸</v>
      </c>
      <c r="C3832" s="2" t="s">
        <v>3420</v>
      </c>
      <c r="D3832" s="2" t="s">
        <v>1128</v>
      </c>
    </row>
    <row r="3833" spans="1:4" ht="24.75" customHeight="1">
      <c r="A3833" s="2">
        <v>3831</v>
      </c>
      <c r="B3833" s="2" t="str">
        <f>"施美玲"</f>
        <v>施美玲</v>
      </c>
      <c r="C3833" s="2" t="s">
        <v>2963</v>
      </c>
      <c r="D3833" s="2" t="s">
        <v>1128</v>
      </c>
    </row>
    <row r="3834" spans="1:4" ht="24.75" customHeight="1">
      <c r="A3834" s="2">
        <v>3832</v>
      </c>
      <c r="B3834" s="2" t="str">
        <f>"吴挺豪"</f>
        <v>吴挺豪</v>
      </c>
      <c r="C3834" s="2" t="s">
        <v>942</v>
      </c>
      <c r="D3834" s="2" t="s">
        <v>1128</v>
      </c>
    </row>
    <row r="3835" spans="1:4" ht="24.75" customHeight="1">
      <c r="A3835" s="2">
        <v>3833</v>
      </c>
      <c r="B3835" s="2" t="str">
        <f>"徐蕊"</f>
        <v>徐蕊</v>
      </c>
      <c r="C3835" s="2" t="s">
        <v>3421</v>
      </c>
      <c r="D3835" s="2" t="s">
        <v>1128</v>
      </c>
    </row>
    <row r="3836" spans="1:4" ht="24.75" customHeight="1">
      <c r="A3836" s="2">
        <v>3834</v>
      </c>
      <c r="B3836" s="2" t="str">
        <f>"陈佩欣"</f>
        <v>陈佩欣</v>
      </c>
      <c r="C3836" s="2" t="s">
        <v>1471</v>
      </c>
      <c r="D3836" s="2" t="s">
        <v>1128</v>
      </c>
    </row>
    <row r="3837" spans="1:4" ht="24.75" customHeight="1">
      <c r="A3837" s="2">
        <v>3835</v>
      </c>
      <c r="B3837" s="2" t="str">
        <f>"颜菁"</f>
        <v>颜菁</v>
      </c>
      <c r="C3837" s="2" t="s">
        <v>2899</v>
      </c>
      <c r="D3837" s="2" t="s">
        <v>1128</v>
      </c>
    </row>
    <row r="3838" spans="1:4" ht="24.75" customHeight="1">
      <c r="A3838" s="2">
        <v>3836</v>
      </c>
      <c r="B3838" s="2" t="str">
        <f>"郑声浩"</f>
        <v>郑声浩</v>
      </c>
      <c r="C3838" s="2" t="s">
        <v>885</v>
      </c>
      <c r="D3838" s="2" t="s">
        <v>1128</v>
      </c>
    </row>
    <row r="3839" spans="1:4" ht="24.75" customHeight="1">
      <c r="A3839" s="2">
        <v>3837</v>
      </c>
      <c r="B3839" s="2" t="str">
        <f>"李瑞荣"</f>
        <v>李瑞荣</v>
      </c>
      <c r="C3839" s="2" t="s">
        <v>3422</v>
      </c>
      <c r="D3839" s="2" t="s">
        <v>1128</v>
      </c>
    </row>
    <row r="3840" spans="1:4" ht="24.75" customHeight="1">
      <c r="A3840" s="2">
        <v>3838</v>
      </c>
      <c r="B3840" s="2" t="str">
        <f>"钟文玲"</f>
        <v>钟文玲</v>
      </c>
      <c r="C3840" s="2" t="s">
        <v>3423</v>
      </c>
      <c r="D3840" s="2" t="s">
        <v>1128</v>
      </c>
    </row>
    <row r="3841" spans="1:4" ht="24.75" customHeight="1">
      <c r="A3841" s="2">
        <v>3839</v>
      </c>
      <c r="B3841" s="2" t="str">
        <f>"杨联进"</f>
        <v>杨联进</v>
      </c>
      <c r="C3841" s="2" t="s">
        <v>3424</v>
      </c>
      <c r="D3841" s="2" t="s">
        <v>1128</v>
      </c>
    </row>
    <row r="3842" spans="1:4" ht="24.75" customHeight="1">
      <c r="A3842" s="2">
        <v>3840</v>
      </c>
      <c r="B3842" s="2" t="str">
        <f>"王娟"</f>
        <v>王娟</v>
      </c>
      <c r="C3842" s="2" t="s">
        <v>3425</v>
      </c>
      <c r="D3842" s="2" t="s">
        <v>1128</v>
      </c>
    </row>
    <row r="3843" spans="1:4" ht="24.75" customHeight="1">
      <c r="A3843" s="2">
        <v>3841</v>
      </c>
      <c r="B3843" s="2" t="str">
        <f>"李心薇"</f>
        <v>李心薇</v>
      </c>
      <c r="C3843" s="2" t="s">
        <v>3426</v>
      </c>
      <c r="D3843" s="2" t="s">
        <v>1128</v>
      </c>
    </row>
    <row r="3844" spans="1:4" ht="24.75" customHeight="1">
      <c r="A3844" s="2">
        <v>3842</v>
      </c>
      <c r="B3844" s="2" t="str">
        <f>"林晓凤"</f>
        <v>林晓凤</v>
      </c>
      <c r="C3844" s="2" t="s">
        <v>3427</v>
      </c>
      <c r="D3844" s="2" t="s">
        <v>1128</v>
      </c>
    </row>
    <row r="3845" spans="1:4" ht="24.75" customHeight="1">
      <c r="A3845" s="2">
        <v>3843</v>
      </c>
      <c r="B3845" s="2" t="str">
        <f>"陈敏子"</f>
        <v>陈敏子</v>
      </c>
      <c r="C3845" s="2" t="s">
        <v>3428</v>
      </c>
      <c r="D3845" s="2" t="s">
        <v>1128</v>
      </c>
    </row>
    <row r="3846" spans="1:4" ht="24.75" customHeight="1">
      <c r="A3846" s="2">
        <v>3844</v>
      </c>
      <c r="B3846" s="2" t="str">
        <f>"许环著"</f>
        <v>许环著</v>
      </c>
      <c r="C3846" s="2" t="s">
        <v>3429</v>
      </c>
      <c r="D3846" s="2" t="s">
        <v>1128</v>
      </c>
    </row>
    <row r="3847" spans="1:4" ht="24.75" customHeight="1">
      <c r="A3847" s="2">
        <v>3845</v>
      </c>
      <c r="B3847" s="2" t="str">
        <f>"陈治民"</f>
        <v>陈治民</v>
      </c>
      <c r="C3847" s="2" t="s">
        <v>3430</v>
      </c>
      <c r="D3847" s="2" t="s">
        <v>1128</v>
      </c>
    </row>
    <row r="3848" spans="1:4" ht="24.75" customHeight="1">
      <c r="A3848" s="2">
        <v>3846</v>
      </c>
      <c r="B3848" s="2" t="str">
        <f>"陈成欣"</f>
        <v>陈成欣</v>
      </c>
      <c r="C3848" s="2" t="s">
        <v>3431</v>
      </c>
      <c r="D3848" s="2" t="s">
        <v>1128</v>
      </c>
    </row>
    <row r="3849" spans="1:4" ht="24.75" customHeight="1">
      <c r="A3849" s="2">
        <v>3847</v>
      </c>
      <c r="B3849" s="2" t="str">
        <f>"成舒平"</f>
        <v>成舒平</v>
      </c>
      <c r="C3849" s="2" t="s">
        <v>3432</v>
      </c>
      <c r="D3849" s="2" t="s">
        <v>1128</v>
      </c>
    </row>
    <row r="3850" spans="1:4" ht="24.75" customHeight="1">
      <c r="A3850" s="2">
        <v>3848</v>
      </c>
      <c r="B3850" s="2" t="str">
        <f>"张沐"</f>
        <v>张沐</v>
      </c>
      <c r="C3850" s="2" t="s">
        <v>3433</v>
      </c>
      <c r="D3850" s="2" t="s">
        <v>1128</v>
      </c>
    </row>
    <row r="3851" spans="1:4" ht="24.75" customHeight="1">
      <c r="A3851" s="2">
        <v>3849</v>
      </c>
      <c r="B3851" s="2" t="str">
        <f>"曲美达"</f>
        <v>曲美达</v>
      </c>
      <c r="C3851" s="2" t="s">
        <v>3434</v>
      </c>
      <c r="D3851" s="2" t="s">
        <v>1128</v>
      </c>
    </row>
    <row r="3852" spans="1:4" ht="24.75" customHeight="1">
      <c r="A3852" s="2">
        <v>3850</v>
      </c>
      <c r="B3852" s="2" t="str">
        <f>"王绛"</f>
        <v>王绛</v>
      </c>
      <c r="C3852" s="2" t="s">
        <v>3435</v>
      </c>
      <c r="D3852" s="2" t="s">
        <v>1128</v>
      </c>
    </row>
    <row r="3853" spans="1:4" ht="24.75" customHeight="1">
      <c r="A3853" s="2">
        <v>3851</v>
      </c>
      <c r="B3853" s="2" t="str">
        <f>"于一帆"</f>
        <v>于一帆</v>
      </c>
      <c r="C3853" s="2" t="s">
        <v>3436</v>
      </c>
      <c r="D3853" s="2" t="s">
        <v>1128</v>
      </c>
    </row>
    <row r="3854" spans="1:4" ht="24.75" customHeight="1">
      <c r="A3854" s="2">
        <v>3852</v>
      </c>
      <c r="B3854" s="2" t="str">
        <f>"陈凤嫦"</f>
        <v>陈凤嫦</v>
      </c>
      <c r="C3854" s="2" t="s">
        <v>3437</v>
      </c>
      <c r="D3854" s="2" t="s">
        <v>1128</v>
      </c>
    </row>
    <row r="3855" spans="1:4" ht="24.75" customHeight="1">
      <c r="A3855" s="2">
        <v>3853</v>
      </c>
      <c r="B3855" s="2" t="str">
        <f>"郑艺晖"</f>
        <v>郑艺晖</v>
      </c>
      <c r="C3855" s="2" t="s">
        <v>3438</v>
      </c>
      <c r="D3855" s="2" t="s">
        <v>1128</v>
      </c>
    </row>
    <row r="3856" spans="1:4" ht="24.75" customHeight="1">
      <c r="A3856" s="2">
        <v>3854</v>
      </c>
      <c r="B3856" s="2" t="str">
        <f>"林怡"</f>
        <v>林怡</v>
      </c>
      <c r="C3856" s="2" t="s">
        <v>3439</v>
      </c>
      <c r="D3856" s="2" t="s">
        <v>1128</v>
      </c>
    </row>
    <row r="3857" spans="1:4" ht="24.75" customHeight="1">
      <c r="A3857" s="2">
        <v>3855</v>
      </c>
      <c r="B3857" s="2" t="str">
        <f>"叶媛"</f>
        <v>叶媛</v>
      </c>
      <c r="C3857" s="2" t="s">
        <v>3440</v>
      </c>
      <c r="D3857" s="2" t="s">
        <v>1128</v>
      </c>
    </row>
    <row r="3858" spans="1:4" ht="24.75" customHeight="1">
      <c r="A3858" s="2">
        <v>3856</v>
      </c>
      <c r="B3858" s="2" t="str">
        <f>"王小月"</f>
        <v>王小月</v>
      </c>
      <c r="C3858" s="2" t="s">
        <v>3441</v>
      </c>
      <c r="D3858" s="2" t="s">
        <v>1128</v>
      </c>
    </row>
    <row r="3859" spans="1:4" ht="24.75" customHeight="1">
      <c r="A3859" s="2">
        <v>3857</v>
      </c>
      <c r="B3859" s="2" t="str">
        <f>"叶秋美"</f>
        <v>叶秋美</v>
      </c>
      <c r="C3859" s="2" t="s">
        <v>3442</v>
      </c>
      <c r="D3859" s="2" t="s">
        <v>1128</v>
      </c>
    </row>
    <row r="3860" spans="1:4" ht="24.75" customHeight="1">
      <c r="A3860" s="2">
        <v>3858</v>
      </c>
      <c r="B3860" s="2" t="str">
        <f>"蔡雪影"</f>
        <v>蔡雪影</v>
      </c>
      <c r="C3860" s="2" t="s">
        <v>3443</v>
      </c>
      <c r="D3860" s="2" t="s">
        <v>1128</v>
      </c>
    </row>
    <row r="3861" spans="1:4" ht="24.75" customHeight="1">
      <c r="A3861" s="2">
        <v>3859</v>
      </c>
      <c r="B3861" s="2" t="str">
        <f>"王文文"</f>
        <v>王文文</v>
      </c>
      <c r="C3861" s="2" t="s">
        <v>3444</v>
      </c>
      <c r="D3861" s="2" t="s">
        <v>1128</v>
      </c>
    </row>
    <row r="3862" spans="1:4" ht="24.75" customHeight="1">
      <c r="A3862" s="2">
        <v>3860</v>
      </c>
      <c r="B3862" s="2" t="str">
        <f>"符灵芝"</f>
        <v>符灵芝</v>
      </c>
      <c r="C3862" s="2" t="s">
        <v>1361</v>
      </c>
      <c r="D3862" s="2" t="s">
        <v>1128</v>
      </c>
    </row>
    <row r="3863" spans="1:4" ht="24.75" customHeight="1">
      <c r="A3863" s="2">
        <v>3861</v>
      </c>
      <c r="B3863" s="2" t="str">
        <f>"钟干球"</f>
        <v>钟干球</v>
      </c>
      <c r="C3863" s="2" t="s">
        <v>3445</v>
      </c>
      <c r="D3863" s="2" t="s">
        <v>1128</v>
      </c>
    </row>
    <row r="3864" spans="1:4" ht="24.75" customHeight="1">
      <c r="A3864" s="2">
        <v>3862</v>
      </c>
      <c r="B3864" s="2" t="str">
        <f>"王名圣"</f>
        <v>王名圣</v>
      </c>
      <c r="C3864" s="2" t="s">
        <v>750</v>
      </c>
      <c r="D3864" s="2" t="s">
        <v>1128</v>
      </c>
    </row>
    <row r="3865" spans="1:4" ht="24.75" customHeight="1">
      <c r="A3865" s="2">
        <v>3863</v>
      </c>
      <c r="B3865" s="2" t="str">
        <f>"符卓"</f>
        <v>符卓</v>
      </c>
      <c r="C3865" s="2" t="s">
        <v>3446</v>
      </c>
      <c r="D3865" s="2" t="s">
        <v>1128</v>
      </c>
    </row>
    <row r="3866" spans="1:4" ht="24.75" customHeight="1">
      <c r="A3866" s="2">
        <v>3864</v>
      </c>
      <c r="B3866" s="2" t="str">
        <f>"郑婉茹"</f>
        <v>郑婉茹</v>
      </c>
      <c r="C3866" s="2" t="s">
        <v>3447</v>
      </c>
      <c r="D3866" s="2" t="s">
        <v>1128</v>
      </c>
    </row>
    <row r="3867" spans="1:4" ht="24.75" customHeight="1">
      <c r="A3867" s="2">
        <v>3865</v>
      </c>
      <c r="B3867" s="2" t="str">
        <f>"邱偲偲"</f>
        <v>邱偲偲</v>
      </c>
      <c r="C3867" s="2" t="s">
        <v>3448</v>
      </c>
      <c r="D3867" s="2" t="s">
        <v>1128</v>
      </c>
    </row>
    <row r="3868" spans="1:4" ht="24.75" customHeight="1">
      <c r="A3868" s="2">
        <v>3866</v>
      </c>
      <c r="B3868" s="2" t="str">
        <f>"林鲁裔"</f>
        <v>林鲁裔</v>
      </c>
      <c r="C3868" s="2" t="s">
        <v>1150</v>
      </c>
      <c r="D3868" s="2" t="s">
        <v>1128</v>
      </c>
    </row>
    <row r="3869" spans="1:4" ht="24.75" customHeight="1">
      <c r="A3869" s="2">
        <v>3867</v>
      </c>
      <c r="B3869" s="2" t="str">
        <f>"张楠"</f>
        <v>张楠</v>
      </c>
      <c r="C3869" s="2" t="s">
        <v>3449</v>
      </c>
      <c r="D3869" s="2" t="s">
        <v>1128</v>
      </c>
    </row>
    <row r="3870" spans="1:4" ht="24.75" customHeight="1">
      <c r="A3870" s="2">
        <v>3868</v>
      </c>
      <c r="B3870" s="2" t="str">
        <f>"李眉岩"</f>
        <v>李眉岩</v>
      </c>
      <c r="C3870" s="2" t="s">
        <v>2312</v>
      </c>
      <c r="D3870" s="2" t="s">
        <v>1128</v>
      </c>
    </row>
    <row r="3871" spans="1:4" ht="24.75" customHeight="1">
      <c r="A3871" s="2">
        <v>3869</v>
      </c>
      <c r="B3871" s="2" t="str">
        <f>"吴燕锋"</f>
        <v>吴燕锋</v>
      </c>
      <c r="C3871" s="2" t="s">
        <v>3450</v>
      </c>
      <c r="D3871" s="2" t="s">
        <v>1128</v>
      </c>
    </row>
    <row r="3872" spans="1:4" ht="24.75" customHeight="1">
      <c r="A3872" s="2">
        <v>3870</v>
      </c>
      <c r="B3872" s="2" t="str">
        <f>"朱媛"</f>
        <v>朱媛</v>
      </c>
      <c r="C3872" s="2" t="s">
        <v>3451</v>
      </c>
      <c r="D3872" s="2" t="s">
        <v>1128</v>
      </c>
    </row>
    <row r="3873" spans="1:4" ht="24.75" customHeight="1">
      <c r="A3873" s="2">
        <v>3871</v>
      </c>
      <c r="B3873" s="2" t="str">
        <f>"文世洋"</f>
        <v>文世洋</v>
      </c>
      <c r="C3873" s="2" t="s">
        <v>3452</v>
      </c>
      <c r="D3873" s="2" t="s">
        <v>1128</v>
      </c>
    </row>
    <row r="3874" spans="1:4" ht="24.75" customHeight="1">
      <c r="A3874" s="2">
        <v>3872</v>
      </c>
      <c r="B3874" s="2" t="str">
        <f>"但欣"</f>
        <v>但欣</v>
      </c>
      <c r="C3874" s="2" t="s">
        <v>3453</v>
      </c>
      <c r="D3874" s="2" t="s">
        <v>1128</v>
      </c>
    </row>
    <row r="3875" spans="1:4" ht="24.75" customHeight="1">
      <c r="A3875" s="2">
        <v>3873</v>
      </c>
      <c r="B3875" s="2" t="str">
        <f>"刘瑾"</f>
        <v>刘瑾</v>
      </c>
      <c r="C3875" s="2" t="s">
        <v>3454</v>
      </c>
      <c r="D3875" s="2" t="s">
        <v>1128</v>
      </c>
    </row>
    <row r="3876" spans="1:4" ht="24.75" customHeight="1">
      <c r="A3876" s="2">
        <v>3874</v>
      </c>
      <c r="B3876" s="2" t="str">
        <f>"王美玲"</f>
        <v>王美玲</v>
      </c>
      <c r="C3876" s="2" t="s">
        <v>2468</v>
      </c>
      <c r="D3876" s="2" t="s">
        <v>1128</v>
      </c>
    </row>
    <row r="3877" spans="1:4" ht="24.75" customHeight="1">
      <c r="A3877" s="2">
        <v>3875</v>
      </c>
      <c r="B3877" s="2" t="str">
        <f>"赖文怡"</f>
        <v>赖文怡</v>
      </c>
      <c r="C3877" s="2" t="s">
        <v>3455</v>
      </c>
      <c r="D3877" s="2" t="s">
        <v>1128</v>
      </c>
    </row>
    <row r="3878" spans="1:4" ht="24.75" customHeight="1">
      <c r="A3878" s="2">
        <v>3876</v>
      </c>
      <c r="B3878" s="2" t="str">
        <f>"郑子嫣"</f>
        <v>郑子嫣</v>
      </c>
      <c r="C3878" s="2" t="s">
        <v>3456</v>
      </c>
      <c r="D3878" s="2" t="s">
        <v>1128</v>
      </c>
    </row>
    <row r="3879" spans="1:4" ht="24.75" customHeight="1">
      <c r="A3879" s="2">
        <v>3877</v>
      </c>
      <c r="B3879" s="2" t="str">
        <f>"吴佩锡"</f>
        <v>吴佩锡</v>
      </c>
      <c r="C3879" s="2" t="s">
        <v>3457</v>
      </c>
      <c r="D3879" s="2" t="s">
        <v>1128</v>
      </c>
    </row>
    <row r="3880" spans="1:4" ht="24.75" customHeight="1">
      <c r="A3880" s="2">
        <v>3878</v>
      </c>
      <c r="B3880" s="2" t="str">
        <f>"辛芳"</f>
        <v>辛芳</v>
      </c>
      <c r="C3880" s="2" t="s">
        <v>3276</v>
      </c>
      <c r="D3880" s="2" t="s">
        <v>1128</v>
      </c>
    </row>
    <row r="3881" spans="1:4" ht="24.75" customHeight="1">
      <c r="A3881" s="2">
        <v>3879</v>
      </c>
      <c r="B3881" s="2" t="str">
        <f>"崔羚愉"</f>
        <v>崔羚愉</v>
      </c>
      <c r="C3881" s="2" t="s">
        <v>3458</v>
      </c>
      <c r="D3881" s="2" t="s">
        <v>1128</v>
      </c>
    </row>
    <row r="3882" spans="1:4" ht="24.75" customHeight="1">
      <c r="A3882" s="2">
        <v>3880</v>
      </c>
      <c r="B3882" s="2" t="str">
        <f>"高富升"</f>
        <v>高富升</v>
      </c>
      <c r="C3882" s="2" t="s">
        <v>3459</v>
      </c>
      <c r="D3882" s="2" t="s">
        <v>1128</v>
      </c>
    </row>
    <row r="3883" spans="1:4" ht="24.75" customHeight="1">
      <c r="A3883" s="2">
        <v>3881</v>
      </c>
      <c r="B3883" s="2" t="str">
        <f>"刘盛允"</f>
        <v>刘盛允</v>
      </c>
      <c r="C3883" s="2" t="s">
        <v>3460</v>
      </c>
      <c r="D3883" s="2" t="s">
        <v>1128</v>
      </c>
    </row>
    <row r="3884" spans="1:4" ht="24.75" customHeight="1">
      <c r="A3884" s="2">
        <v>3882</v>
      </c>
      <c r="B3884" s="2" t="str">
        <f>"苏晓丹"</f>
        <v>苏晓丹</v>
      </c>
      <c r="C3884" s="2" t="s">
        <v>3461</v>
      </c>
      <c r="D3884" s="2" t="s">
        <v>1128</v>
      </c>
    </row>
    <row r="3885" spans="1:4" ht="24.75" customHeight="1">
      <c r="A3885" s="2">
        <v>3883</v>
      </c>
      <c r="B3885" s="2" t="str">
        <f>"王康森"</f>
        <v>王康森</v>
      </c>
      <c r="C3885" s="2" t="s">
        <v>935</v>
      </c>
      <c r="D3885" s="2" t="s">
        <v>1128</v>
      </c>
    </row>
    <row r="3886" spans="1:4" ht="24.75" customHeight="1">
      <c r="A3886" s="2">
        <v>3884</v>
      </c>
      <c r="B3886" s="2" t="str">
        <f>"张倩"</f>
        <v>张倩</v>
      </c>
      <c r="C3886" s="2" t="s">
        <v>3462</v>
      </c>
      <c r="D3886" s="2" t="s">
        <v>1128</v>
      </c>
    </row>
    <row r="3887" spans="1:4" ht="24.75" customHeight="1">
      <c r="A3887" s="2">
        <v>3885</v>
      </c>
      <c r="B3887" s="2" t="str">
        <f>"尤虹懿"</f>
        <v>尤虹懿</v>
      </c>
      <c r="C3887" s="2" t="s">
        <v>3463</v>
      </c>
      <c r="D3887" s="2" t="s">
        <v>1128</v>
      </c>
    </row>
    <row r="3888" spans="1:4" ht="24.75" customHeight="1">
      <c r="A3888" s="2">
        <v>3886</v>
      </c>
      <c r="B3888" s="2" t="str">
        <f>"于萌"</f>
        <v>于萌</v>
      </c>
      <c r="C3888" s="2" t="s">
        <v>3464</v>
      </c>
      <c r="D3888" s="2" t="s">
        <v>1128</v>
      </c>
    </row>
    <row r="3889" spans="1:4" ht="24.75" customHeight="1">
      <c r="A3889" s="2">
        <v>3887</v>
      </c>
      <c r="B3889" s="2" t="str">
        <f>"蔡小莉"</f>
        <v>蔡小莉</v>
      </c>
      <c r="C3889" s="2" t="s">
        <v>3465</v>
      </c>
      <c r="D3889" s="2" t="s">
        <v>1128</v>
      </c>
    </row>
    <row r="3890" spans="1:4" ht="24.75" customHeight="1">
      <c r="A3890" s="2">
        <v>3888</v>
      </c>
      <c r="B3890" s="2" t="str">
        <f>"符美曦"</f>
        <v>符美曦</v>
      </c>
      <c r="C3890" s="2" t="s">
        <v>3466</v>
      </c>
      <c r="D3890" s="2" t="s">
        <v>1128</v>
      </c>
    </row>
    <row r="3891" spans="1:4" ht="24.75" customHeight="1">
      <c r="A3891" s="2">
        <v>3889</v>
      </c>
      <c r="B3891" s="2" t="str">
        <f>"孙江涛"</f>
        <v>孙江涛</v>
      </c>
      <c r="C3891" s="2" t="s">
        <v>465</v>
      </c>
      <c r="D3891" s="2" t="s">
        <v>1128</v>
      </c>
    </row>
    <row r="3892" spans="1:4" ht="24.75" customHeight="1">
      <c r="A3892" s="2">
        <v>3890</v>
      </c>
      <c r="B3892" s="2" t="str">
        <f>"王南阳"</f>
        <v>王南阳</v>
      </c>
      <c r="C3892" s="2" t="s">
        <v>3467</v>
      </c>
      <c r="D3892" s="2" t="s">
        <v>1128</v>
      </c>
    </row>
    <row r="3893" spans="1:4" ht="24.75" customHeight="1">
      <c r="A3893" s="2">
        <v>3891</v>
      </c>
      <c r="B3893" s="2" t="str">
        <f>"陈志明"</f>
        <v>陈志明</v>
      </c>
      <c r="C3893" s="2" t="s">
        <v>3292</v>
      </c>
      <c r="D3893" s="2" t="s">
        <v>1128</v>
      </c>
    </row>
    <row r="3894" spans="1:4" ht="24.75" customHeight="1">
      <c r="A3894" s="2">
        <v>3892</v>
      </c>
      <c r="B3894" s="2" t="str">
        <f>"王芮"</f>
        <v>王芮</v>
      </c>
      <c r="C3894" s="2" t="s">
        <v>3468</v>
      </c>
      <c r="D3894" s="2" t="s">
        <v>1128</v>
      </c>
    </row>
    <row r="3895" spans="1:4" ht="24.75" customHeight="1">
      <c r="A3895" s="2">
        <v>3893</v>
      </c>
      <c r="B3895" s="2" t="str">
        <f>"杨丽华"</f>
        <v>杨丽华</v>
      </c>
      <c r="C3895" s="2" t="s">
        <v>2081</v>
      </c>
      <c r="D3895" s="2" t="s">
        <v>1128</v>
      </c>
    </row>
    <row r="3896" spans="1:4" ht="24.75" customHeight="1">
      <c r="A3896" s="2">
        <v>3894</v>
      </c>
      <c r="B3896" s="2" t="str">
        <f>"王娇"</f>
        <v>王娇</v>
      </c>
      <c r="C3896" s="2" t="s">
        <v>3469</v>
      </c>
      <c r="D3896" s="2" t="s">
        <v>1128</v>
      </c>
    </row>
    <row r="3897" spans="1:4" ht="24.75" customHeight="1">
      <c r="A3897" s="2">
        <v>3895</v>
      </c>
      <c r="B3897" s="2" t="str">
        <f>"潘舒雯"</f>
        <v>潘舒雯</v>
      </c>
      <c r="C3897" s="2" t="s">
        <v>3470</v>
      </c>
      <c r="D3897" s="2" t="s">
        <v>1128</v>
      </c>
    </row>
    <row r="3898" spans="1:4" ht="24.75" customHeight="1">
      <c r="A3898" s="2">
        <v>3896</v>
      </c>
      <c r="B3898" s="2" t="str">
        <f>"黄燕妃"</f>
        <v>黄燕妃</v>
      </c>
      <c r="C3898" s="2" t="s">
        <v>3471</v>
      </c>
      <c r="D3898" s="2" t="s">
        <v>1128</v>
      </c>
    </row>
    <row r="3899" spans="1:4" ht="24.75" customHeight="1">
      <c r="A3899" s="2">
        <v>3897</v>
      </c>
      <c r="B3899" s="2" t="str">
        <f>"聂瑞东"</f>
        <v>聂瑞东</v>
      </c>
      <c r="C3899" s="2" t="s">
        <v>3472</v>
      </c>
      <c r="D3899" s="2" t="s">
        <v>1128</v>
      </c>
    </row>
    <row r="3900" spans="1:4" ht="24.75" customHeight="1">
      <c r="A3900" s="2">
        <v>3898</v>
      </c>
      <c r="B3900" s="2" t="str">
        <f>"黄轩"</f>
        <v>黄轩</v>
      </c>
      <c r="C3900" s="2" t="s">
        <v>3473</v>
      </c>
      <c r="D3900" s="2" t="s">
        <v>1128</v>
      </c>
    </row>
    <row r="3901" spans="1:4" ht="24.75" customHeight="1">
      <c r="A3901" s="2">
        <v>3899</v>
      </c>
      <c r="B3901" s="2" t="str">
        <f>"符少文"</f>
        <v>符少文</v>
      </c>
      <c r="C3901" s="2" t="s">
        <v>3474</v>
      </c>
      <c r="D3901" s="2" t="s">
        <v>1128</v>
      </c>
    </row>
    <row r="3902" spans="1:4" ht="24.75" customHeight="1">
      <c r="A3902" s="2">
        <v>3900</v>
      </c>
      <c r="B3902" s="2" t="str">
        <f>"羊磊"</f>
        <v>羊磊</v>
      </c>
      <c r="C3902" s="2" t="s">
        <v>3475</v>
      </c>
      <c r="D3902" s="2" t="s">
        <v>1128</v>
      </c>
    </row>
    <row r="3903" spans="1:4" ht="24.75" customHeight="1">
      <c r="A3903" s="2">
        <v>3901</v>
      </c>
      <c r="B3903" s="2" t="str">
        <f>"闭小莹"</f>
        <v>闭小莹</v>
      </c>
      <c r="C3903" s="2" t="s">
        <v>2991</v>
      </c>
      <c r="D3903" s="2" t="s">
        <v>1128</v>
      </c>
    </row>
    <row r="3904" spans="1:4" ht="24.75" customHeight="1">
      <c r="A3904" s="2">
        <v>3902</v>
      </c>
      <c r="B3904" s="2" t="str">
        <f>"杨蕾"</f>
        <v>杨蕾</v>
      </c>
      <c r="C3904" s="2" t="s">
        <v>3333</v>
      </c>
      <c r="D3904" s="2" t="s">
        <v>1128</v>
      </c>
    </row>
    <row r="3905" spans="1:4" ht="24.75" customHeight="1">
      <c r="A3905" s="2">
        <v>3903</v>
      </c>
      <c r="B3905" s="2" t="str">
        <f>"王婷"</f>
        <v>王婷</v>
      </c>
      <c r="C3905" s="2" t="s">
        <v>3476</v>
      </c>
      <c r="D3905" s="2" t="s">
        <v>1128</v>
      </c>
    </row>
    <row r="3906" spans="1:4" ht="24.75" customHeight="1">
      <c r="A3906" s="2">
        <v>3904</v>
      </c>
      <c r="B3906" s="2" t="str">
        <f>"黄蓉"</f>
        <v>黄蓉</v>
      </c>
      <c r="C3906" s="2" t="s">
        <v>3477</v>
      </c>
      <c r="D3906" s="2" t="s">
        <v>1128</v>
      </c>
    </row>
    <row r="3907" spans="1:4" ht="24.75" customHeight="1">
      <c r="A3907" s="2">
        <v>3905</v>
      </c>
      <c r="B3907" s="2" t="str">
        <f>"凌艺茹"</f>
        <v>凌艺茹</v>
      </c>
      <c r="C3907" s="2" t="s">
        <v>3478</v>
      </c>
      <c r="D3907" s="2" t="s">
        <v>1128</v>
      </c>
    </row>
    <row r="3908" spans="1:4" ht="24.75" customHeight="1">
      <c r="A3908" s="2">
        <v>3906</v>
      </c>
      <c r="B3908" s="2" t="str">
        <f>"薛欧妃"</f>
        <v>薛欧妃</v>
      </c>
      <c r="C3908" s="2" t="s">
        <v>3479</v>
      </c>
      <c r="D3908" s="2" t="s">
        <v>1128</v>
      </c>
    </row>
    <row r="3909" spans="1:4" ht="24.75" customHeight="1">
      <c r="A3909" s="2">
        <v>3907</v>
      </c>
      <c r="B3909" s="2" t="str">
        <f>"石东明"</f>
        <v>石东明</v>
      </c>
      <c r="C3909" s="2" t="s">
        <v>3480</v>
      </c>
      <c r="D3909" s="2" t="s">
        <v>1128</v>
      </c>
    </row>
    <row r="3910" spans="1:4" ht="24.75" customHeight="1">
      <c r="A3910" s="2">
        <v>3908</v>
      </c>
      <c r="B3910" s="2" t="str">
        <f>"覃秋燕"</f>
        <v>覃秋燕</v>
      </c>
      <c r="C3910" s="2" t="s">
        <v>3481</v>
      </c>
      <c r="D3910" s="2" t="s">
        <v>1128</v>
      </c>
    </row>
    <row r="3911" spans="1:4" ht="24.75" customHeight="1">
      <c r="A3911" s="2">
        <v>3909</v>
      </c>
      <c r="B3911" s="2" t="str">
        <f>"申康"</f>
        <v>申康</v>
      </c>
      <c r="C3911" s="2" t="s">
        <v>3482</v>
      </c>
      <c r="D3911" s="2" t="s">
        <v>1128</v>
      </c>
    </row>
    <row r="3912" spans="1:4" ht="24.75" customHeight="1">
      <c r="A3912" s="2">
        <v>3910</v>
      </c>
      <c r="B3912" s="2" t="str">
        <f>"陈太添"</f>
        <v>陈太添</v>
      </c>
      <c r="C3912" s="2" t="s">
        <v>3483</v>
      </c>
      <c r="D3912" s="2" t="s">
        <v>1128</v>
      </c>
    </row>
    <row r="3913" spans="1:4" ht="24.75" customHeight="1">
      <c r="A3913" s="2">
        <v>3911</v>
      </c>
      <c r="B3913" s="2" t="str">
        <f>"殷彬"</f>
        <v>殷彬</v>
      </c>
      <c r="C3913" s="2" t="s">
        <v>3484</v>
      </c>
      <c r="D3913" s="2" t="s">
        <v>1128</v>
      </c>
    </row>
    <row r="3914" spans="1:4" ht="24.75" customHeight="1">
      <c r="A3914" s="2">
        <v>3912</v>
      </c>
      <c r="B3914" s="2" t="str">
        <f>"龙宏政"</f>
        <v>龙宏政</v>
      </c>
      <c r="C3914" s="2" t="s">
        <v>3485</v>
      </c>
      <c r="D3914" s="2" t="s">
        <v>1128</v>
      </c>
    </row>
    <row r="3915" spans="1:4" ht="24.75" customHeight="1">
      <c r="A3915" s="2">
        <v>3913</v>
      </c>
      <c r="B3915" s="2" t="str">
        <f>"张少艳"</f>
        <v>张少艳</v>
      </c>
      <c r="C3915" s="2" t="s">
        <v>3486</v>
      </c>
      <c r="D3915" s="2" t="s">
        <v>1128</v>
      </c>
    </row>
    <row r="3916" spans="1:4" ht="24.75" customHeight="1">
      <c r="A3916" s="2">
        <v>3914</v>
      </c>
      <c r="B3916" s="2" t="str">
        <f>"戴开琮"</f>
        <v>戴开琮</v>
      </c>
      <c r="C3916" s="2" t="s">
        <v>3487</v>
      </c>
      <c r="D3916" s="2" t="s">
        <v>1128</v>
      </c>
    </row>
    <row r="3917" spans="1:4" ht="24.75" customHeight="1">
      <c r="A3917" s="2">
        <v>3915</v>
      </c>
      <c r="B3917" s="2" t="str">
        <f>"符胜雄"</f>
        <v>符胜雄</v>
      </c>
      <c r="C3917" s="2" t="s">
        <v>3488</v>
      </c>
      <c r="D3917" s="2" t="s">
        <v>1128</v>
      </c>
    </row>
    <row r="3918" spans="1:4" ht="24.75" customHeight="1">
      <c r="A3918" s="2">
        <v>3916</v>
      </c>
      <c r="B3918" s="2" t="str">
        <f>"王祥丰"</f>
        <v>王祥丰</v>
      </c>
      <c r="C3918" s="2" t="s">
        <v>3489</v>
      </c>
      <c r="D3918" s="2" t="s">
        <v>1128</v>
      </c>
    </row>
    <row r="3919" spans="1:4" ht="24.75" customHeight="1">
      <c r="A3919" s="2">
        <v>3917</v>
      </c>
      <c r="B3919" s="2" t="str">
        <f>"杜照"</f>
        <v>杜照</v>
      </c>
      <c r="C3919" s="2" t="s">
        <v>3490</v>
      </c>
      <c r="D3919" s="2" t="s">
        <v>1128</v>
      </c>
    </row>
    <row r="3920" spans="1:4" ht="24.75" customHeight="1">
      <c r="A3920" s="2">
        <v>3918</v>
      </c>
      <c r="B3920" s="2" t="str">
        <f>"陈玉玲"</f>
        <v>陈玉玲</v>
      </c>
      <c r="C3920" s="2" t="s">
        <v>3491</v>
      </c>
      <c r="D3920" s="2" t="s">
        <v>1128</v>
      </c>
    </row>
    <row r="3921" spans="1:4" ht="24.75" customHeight="1">
      <c r="A3921" s="2">
        <v>3919</v>
      </c>
      <c r="B3921" s="2" t="str">
        <f>"邢暖"</f>
        <v>邢暖</v>
      </c>
      <c r="C3921" s="2" t="s">
        <v>3492</v>
      </c>
      <c r="D3921" s="2" t="s">
        <v>1128</v>
      </c>
    </row>
    <row r="3922" spans="1:4" ht="24.75" customHeight="1">
      <c r="A3922" s="2">
        <v>3920</v>
      </c>
      <c r="B3922" s="2" t="str">
        <f>"张祺"</f>
        <v>张祺</v>
      </c>
      <c r="C3922" s="2" t="s">
        <v>3493</v>
      </c>
      <c r="D3922" s="2" t="s">
        <v>1128</v>
      </c>
    </row>
    <row r="3923" spans="1:4" ht="24.75" customHeight="1">
      <c r="A3923" s="2">
        <v>3921</v>
      </c>
      <c r="B3923" s="2" t="str">
        <f>"蔡宁静"</f>
        <v>蔡宁静</v>
      </c>
      <c r="C3923" s="2" t="s">
        <v>3494</v>
      </c>
      <c r="D3923" s="2" t="s">
        <v>1128</v>
      </c>
    </row>
    <row r="3924" spans="1:4" ht="24.75" customHeight="1">
      <c r="A3924" s="2">
        <v>3922</v>
      </c>
      <c r="B3924" s="2" t="str">
        <f>"庞启帆"</f>
        <v>庞启帆</v>
      </c>
      <c r="C3924" s="2" t="s">
        <v>3495</v>
      </c>
      <c r="D3924" s="2" t="s">
        <v>1128</v>
      </c>
    </row>
    <row r="3925" spans="1:4" ht="24.75" customHeight="1">
      <c r="A3925" s="2">
        <v>3923</v>
      </c>
      <c r="B3925" s="2" t="str">
        <f>"黄展"</f>
        <v>黄展</v>
      </c>
      <c r="C3925" s="2" t="s">
        <v>3496</v>
      </c>
      <c r="D3925" s="2" t="s">
        <v>1128</v>
      </c>
    </row>
    <row r="3926" spans="1:4" ht="24.75" customHeight="1">
      <c r="A3926" s="2">
        <v>3924</v>
      </c>
      <c r="B3926" s="2" t="str">
        <f>"杜振威"</f>
        <v>杜振威</v>
      </c>
      <c r="C3926" s="2" t="s">
        <v>3497</v>
      </c>
      <c r="D3926" s="2" t="s">
        <v>1128</v>
      </c>
    </row>
    <row r="3927" spans="1:4" ht="24.75" customHeight="1">
      <c r="A3927" s="2">
        <v>3925</v>
      </c>
      <c r="B3927" s="2" t="str">
        <f>"袁超亚"</f>
        <v>袁超亚</v>
      </c>
      <c r="C3927" s="2" t="s">
        <v>1258</v>
      </c>
      <c r="D3927" s="2" t="s">
        <v>1128</v>
      </c>
    </row>
    <row r="3928" spans="1:4" ht="24.75" customHeight="1">
      <c r="A3928" s="2">
        <v>3926</v>
      </c>
      <c r="B3928" s="2" t="str">
        <f>"卓书龙"</f>
        <v>卓书龙</v>
      </c>
      <c r="C3928" s="2" t="s">
        <v>3498</v>
      </c>
      <c r="D3928" s="2" t="s">
        <v>1128</v>
      </c>
    </row>
    <row r="3929" spans="1:4" ht="24.75" customHeight="1">
      <c r="A3929" s="2">
        <v>3927</v>
      </c>
      <c r="B3929" s="2" t="str">
        <f>"梁秀英"</f>
        <v>梁秀英</v>
      </c>
      <c r="C3929" s="2" t="s">
        <v>3499</v>
      </c>
      <c r="D3929" s="2" t="s">
        <v>1128</v>
      </c>
    </row>
    <row r="3930" spans="1:4" ht="24.75" customHeight="1">
      <c r="A3930" s="2">
        <v>3928</v>
      </c>
      <c r="B3930" s="2" t="str">
        <f>"游攸"</f>
        <v>游攸</v>
      </c>
      <c r="C3930" s="2" t="s">
        <v>3500</v>
      </c>
      <c r="D3930" s="2" t="s">
        <v>1128</v>
      </c>
    </row>
    <row r="3931" spans="1:4" ht="24.75" customHeight="1">
      <c r="A3931" s="2">
        <v>3929</v>
      </c>
      <c r="B3931" s="2" t="str">
        <f>"吴慧"</f>
        <v>吴慧</v>
      </c>
      <c r="C3931" s="2" t="s">
        <v>3420</v>
      </c>
      <c r="D3931" s="2" t="s">
        <v>3501</v>
      </c>
    </row>
    <row r="3932" spans="1:4" ht="24.75" customHeight="1">
      <c r="A3932" s="2">
        <v>3930</v>
      </c>
      <c r="B3932" s="2" t="str">
        <f>"符基伟"</f>
        <v>符基伟</v>
      </c>
      <c r="C3932" s="2" t="s">
        <v>3502</v>
      </c>
      <c r="D3932" s="2" t="s">
        <v>3501</v>
      </c>
    </row>
    <row r="3933" spans="1:4" ht="24.75" customHeight="1">
      <c r="A3933" s="2">
        <v>3931</v>
      </c>
      <c r="B3933" s="2" t="str">
        <f>"王腾峰"</f>
        <v>王腾峰</v>
      </c>
      <c r="C3933" s="2" t="s">
        <v>3503</v>
      </c>
      <c r="D3933" s="2" t="s">
        <v>3501</v>
      </c>
    </row>
    <row r="3934" spans="1:4" ht="24.75" customHeight="1">
      <c r="A3934" s="2">
        <v>3932</v>
      </c>
      <c r="B3934" s="2" t="str">
        <f>"薛陶陶"</f>
        <v>薛陶陶</v>
      </c>
      <c r="C3934" s="2" t="s">
        <v>3504</v>
      </c>
      <c r="D3934" s="2" t="s">
        <v>3501</v>
      </c>
    </row>
    <row r="3935" spans="1:4" ht="24.75" customHeight="1">
      <c r="A3935" s="2">
        <v>3933</v>
      </c>
      <c r="B3935" s="2" t="str">
        <f>"文倩"</f>
        <v>文倩</v>
      </c>
      <c r="C3935" s="2" t="s">
        <v>3505</v>
      </c>
      <c r="D3935" s="2" t="s">
        <v>3501</v>
      </c>
    </row>
    <row r="3936" spans="1:4" ht="24.75" customHeight="1">
      <c r="A3936" s="2">
        <v>3934</v>
      </c>
      <c r="B3936" s="2" t="str">
        <f>"胡雅莉"</f>
        <v>胡雅莉</v>
      </c>
      <c r="C3936" s="2" t="s">
        <v>3506</v>
      </c>
      <c r="D3936" s="2" t="s">
        <v>3501</v>
      </c>
    </row>
    <row r="3937" spans="1:4" ht="24.75" customHeight="1">
      <c r="A3937" s="2">
        <v>3935</v>
      </c>
      <c r="B3937" s="2" t="str">
        <f>"李佳"</f>
        <v>李佳</v>
      </c>
      <c r="C3937" s="2" t="s">
        <v>3507</v>
      </c>
      <c r="D3937" s="2" t="s">
        <v>3501</v>
      </c>
    </row>
    <row r="3938" spans="1:4" ht="24.75" customHeight="1">
      <c r="A3938" s="2">
        <v>3936</v>
      </c>
      <c r="B3938" s="2" t="str">
        <f>"吴哲"</f>
        <v>吴哲</v>
      </c>
      <c r="C3938" s="2" t="s">
        <v>1078</v>
      </c>
      <c r="D3938" s="2" t="s">
        <v>3501</v>
      </c>
    </row>
    <row r="3939" spans="1:4" ht="24.75" customHeight="1">
      <c r="A3939" s="2">
        <v>3937</v>
      </c>
      <c r="B3939" s="2" t="str">
        <f>"陆以阳"</f>
        <v>陆以阳</v>
      </c>
      <c r="C3939" s="2" t="s">
        <v>3508</v>
      </c>
      <c r="D3939" s="2" t="s">
        <v>3501</v>
      </c>
    </row>
    <row r="3940" spans="1:4" ht="24.75" customHeight="1">
      <c r="A3940" s="2">
        <v>3938</v>
      </c>
      <c r="B3940" s="2" t="str">
        <f>"黄宏鑫"</f>
        <v>黄宏鑫</v>
      </c>
      <c r="C3940" s="2" t="s">
        <v>3509</v>
      </c>
      <c r="D3940" s="2" t="s">
        <v>3501</v>
      </c>
    </row>
    <row r="3941" spans="1:4" ht="24.75" customHeight="1">
      <c r="A3941" s="2">
        <v>3939</v>
      </c>
      <c r="B3941" s="2" t="str">
        <f>"冼夏云"</f>
        <v>冼夏云</v>
      </c>
      <c r="C3941" s="2" t="s">
        <v>3510</v>
      </c>
      <c r="D3941" s="2" t="s">
        <v>3501</v>
      </c>
    </row>
    <row r="3942" spans="1:4" ht="24.75" customHeight="1">
      <c r="A3942" s="2">
        <v>3940</v>
      </c>
      <c r="B3942" s="2" t="str">
        <f>"温国玲"</f>
        <v>温国玲</v>
      </c>
      <c r="C3942" s="2" t="s">
        <v>3511</v>
      </c>
      <c r="D3942" s="2" t="s">
        <v>3501</v>
      </c>
    </row>
    <row r="3943" spans="1:4" ht="24.75" customHeight="1">
      <c r="A3943" s="2">
        <v>3941</v>
      </c>
      <c r="B3943" s="2" t="str">
        <f>"何小娜"</f>
        <v>何小娜</v>
      </c>
      <c r="C3943" s="2" t="s">
        <v>166</v>
      </c>
      <c r="D3943" s="2" t="s">
        <v>3501</v>
      </c>
    </row>
    <row r="3944" spans="1:4" ht="24.75" customHeight="1">
      <c r="A3944" s="2">
        <v>3942</v>
      </c>
      <c r="B3944" s="2" t="str">
        <f>"陆显庆"</f>
        <v>陆显庆</v>
      </c>
      <c r="C3944" s="2" t="s">
        <v>3512</v>
      </c>
      <c r="D3944" s="2" t="s">
        <v>3501</v>
      </c>
    </row>
    <row r="3945" spans="1:4" ht="24.75" customHeight="1">
      <c r="A3945" s="2">
        <v>3943</v>
      </c>
      <c r="B3945" s="2" t="str">
        <f>"王芳姑"</f>
        <v>王芳姑</v>
      </c>
      <c r="C3945" s="2" t="s">
        <v>3513</v>
      </c>
      <c r="D3945" s="2" t="s">
        <v>3501</v>
      </c>
    </row>
    <row r="3946" spans="1:4" ht="24.75" customHeight="1">
      <c r="A3946" s="2">
        <v>3944</v>
      </c>
      <c r="B3946" s="2" t="str">
        <f>"徐一帆"</f>
        <v>徐一帆</v>
      </c>
      <c r="C3946" s="2" t="s">
        <v>3514</v>
      </c>
      <c r="D3946" s="2" t="s">
        <v>3501</v>
      </c>
    </row>
    <row r="3947" spans="1:4" ht="24.75" customHeight="1">
      <c r="A3947" s="2">
        <v>3945</v>
      </c>
      <c r="B3947" s="2" t="str">
        <f>"陈永宾"</f>
        <v>陈永宾</v>
      </c>
      <c r="C3947" s="2" t="s">
        <v>1328</v>
      </c>
      <c r="D3947" s="2" t="s">
        <v>3501</v>
      </c>
    </row>
    <row r="3948" spans="1:4" ht="24.75" customHeight="1">
      <c r="A3948" s="2">
        <v>3946</v>
      </c>
      <c r="B3948" s="2" t="str">
        <f>"王子豪"</f>
        <v>王子豪</v>
      </c>
      <c r="C3948" s="2" t="s">
        <v>3515</v>
      </c>
      <c r="D3948" s="2" t="s">
        <v>3501</v>
      </c>
    </row>
    <row r="3949" spans="1:4" ht="24.75" customHeight="1">
      <c r="A3949" s="2">
        <v>3947</v>
      </c>
      <c r="B3949" s="2" t="str">
        <f>"黄勇"</f>
        <v>黄勇</v>
      </c>
      <c r="C3949" s="2" t="s">
        <v>2078</v>
      </c>
      <c r="D3949" s="2" t="s">
        <v>3501</v>
      </c>
    </row>
    <row r="3950" spans="1:4" ht="24.75" customHeight="1">
      <c r="A3950" s="2">
        <v>3948</v>
      </c>
      <c r="B3950" s="2" t="str">
        <f>"牛瑞雪"</f>
        <v>牛瑞雪</v>
      </c>
      <c r="C3950" s="2" t="s">
        <v>3516</v>
      </c>
      <c r="D3950" s="2" t="s">
        <v>3501</v>
      </c>
    </row>
    <row r="3951" spans="1:4" ht="24.75" customHeight="1">
      <c r="A3951" s="2">
        <v>3949</v>
      </c>
      <c r="B3951" s="2" t="str">
        <f>"胡晓静"</f>
        <v>胡晓静</v>
      </c>
      <c r="C3951" s="2" t="s">
        <v>3517</v>
      </c>
      <c r="D3951" s="2" t="s">
        <v>3501</v>
      </c>
    </row>
    <row r="3952" spans="1:4" ht="24.75" customHeight="1">
      <c r="A3952" s="2">
        <v>3950</v>
      </c>
      <c r="B3952" s="2" t="str">
        <f>"陈彩乾"</f>
        <v>陈彩乾</v>
      </c>
      <c r="C3952" s="2" t="s">
        <v>3518</v>
      </c>
      <c r="D3952" s="2" t="s">
        <v>3501</v>
      </c>
    </row>
    <row r="3953" spans="1:4" ht="24.75" customHeight="1">
      <c r="A3953" s="2">
        <v>3951</v>
      </c>
      <c r="B3953" s="2" t="str">
        <f>"周石林"</f>
        <v>周石林</v>
      </c>
      <c r="C3953" s="2" t="s">
        <v>656</v>
      </c>
      <c r="D3953" s="2" t="s">
        <v>3501</v>
      </c>
    </row>
    <row r="3954" spans="1:4" ht="24.75" customHeight="1">
      <c r="A3954" s="2">
        <v>3952</v>
      </c>
      <c r="B3954" s="2" t="str">
        <f>"黄惠文"</f>
        <v>黄惠文</v>
      </c>
      <c r="C3954" s="2" t="s">
        <v>3519</v>
      </c>
      <c r="D3954" s="2" t="s">
        <v>3501</v>
      </c>
    </row>
    <row r="3955" spans="1:4" ht="24.75" customHeight="1">
      <c r="A3955" s="2">
        <v>3953</v>
      </c>
      <c r="B3955" s="2" t="str">
        <f>"陈秀引"</f>
        <v>陈秀引</v>
      </c>
      <c r="C3955" s="2" t="s">
        <v>3520</v>
      </c>
      <c r="D3955" s="2" t="s">
        <v>3501</v>
      </c>
    </row>
    <row r="3956" spans="1:4" ht="24.75" customHeight="1">
      <c r="A3956" s="2">
        <v>3954</v>
      </c>
      <c r="B3956" s="2" t="str">
        <f>"史栩"</f>
        <v>史栩</v>
      </c>
      <c r="C3956" s="2" t="s">
        <v>3521</v>
      </c>
      <c r="D3956" s="2" t="s">
        <v>3501</v>
      </c>
    </row>
    <row r="3957" spans="1:4" ht="24.75" customHeight="1">
      <c r="A3957" s="2">
        <v>3955</v>
      </c>
      <c r="B3957" s="2" t="str">
        <f>"詹海玲"</f>
        <v>詹海玲</v>
      </c>
      <c r="C3957" s="2" t="s">
        <v>3522</v>
      </c>
      <c r="D3957" s="2" t="s">
        <v>3501</v>
      </c>
    </row>
    <row r="3958" spans="1:4" ht="24.75" customHeight="1">
      <c r="A3958" s="2">
        <v>3956</v>
      </c>
      <c r="B3958" s="2" t="str">
        <f>"谢冰"</f>
        <v>谢冰</v>
      </c>
      <c r="C3958" s="2" t="s">
        <v>3523</v>
      </c>
      <c r="D3958" s="2" t="s">
        <v>3501</v>
      </c>
    </row>
    <row r="3959" spans="1:4" ht="24.75" customHeight="1">
      <c r="A3959" s="2">
        <v>3957</v>
      </c>
      <c r="B3959" s="2" t="str">
        <f>"陈少敏"</f>
        <v>陈少敏</v>
      </c>
      <c r="C3959" s="2" t="s">
        <v>3524</v>
      </c>
      <c r="D3959" s="2" t="s">
        <v>3501</v>
      </c>
    </row>
    <row r="3960" spans="1:4" ht="24.75" customHeight="1">
      <c r="A3960" s="2">
        <v>3958</v>
      </c>
      <c r="B3960" s="2" t="str">
        <f>"徐秋花"</f>
        <v>徐秋花</v>
      </c>
      <c r="C3960" s="2" t="s">
        <v>3525</v>
      </c>
      <c r="D3960" s="2" t="s">
        <v>3501</v>
      </c>
    </row>
    <row r="3961" spans="1:4" ht="24.75" customHeight="1">
      <c r="A3961" s="2">
        <v>3959</v>
      </c>
      <c r="B3961" s="2" t="str">
        <f>"胡美杰"</f>
        <v>胡美杰</v>
      </c>
      <c r="C3961" s="2" t="s">
        <v>3526</v>
      </c>
      <c r="D3961" s="2" t="s">
        <v>3501</v>
      </c>
    </row>
    <row r="3962" spans="1:4" ht="24.75" customHeight="1">
      <c r="A3962" s="2">
        <v>3960</v>
      </c>
      <c r="B3962" s="2" t="str">
        <f>"陈嘉禾"</f>
        <v>陈嘉禾</v>
      </c>
      <c r="C3962" s="2" t="s">
        <v>1828</v>
      </c>
      <c r="D3962" s="2" t="s">
        <v>3501</v>
      </c>
    </row>
    <row r="3963" spans="1:4" ht="24.75" customHeight="1">
      <c r="A3963" s="2">
        <v>3961</v>
      </c>
      <c r="B3963" s="2" t="str">
        <f>"符式团"</f>
        <v>符式团</v>
      </c>
      <c r="C3963" s="2" t="s">
        <v>2509</v>
      </c>
      <c r="D3963" s="2" t="s">
        <v>3501</v>
      </c>
    </row>
    <row r="3964" spans="1:4" ht="24.75" customHeight="1">
      <c r="A3964" s="2">
        <v>3962</v>
      </c>
      <c r="B3964" s="2" t="str">
        <f>"刘雨欣"</f>
        <v>刘雨欣</v>
      </c>
      <c r="C3964" s="2" t="s">
        <v>3527</v>
      </c>
      <c r="D3964" s="2" t="s">
        <v>3501</v>
      </c>
    </row>
    <row r="3965" spans="1:4" ht="24.75" customHeight="1">
      <c r="A3965" s="2">
        <v>3963</v>
      </c>
      <c r="B3965" s="2" t="str">
        <f>"云珍宝"</f>
        <v>云珍宝</v>
      </c>
      <c r="C3965" s="2" t="s">
        <v>3528</v>
      </c>
      <c r="D3965" s="2" t="s">
        <v>3501</v>
      </c>
    </row>
    <row r="3966" spans="1:4" ht="24.75" customHeight="1">
      <c r="A3966" s="2">
        <v>3964</v>
      </c>
      <c r="B3966" s="2" t="str">
        <f>"冯紫婷"</f>
        <v>冯紫婷</v>
      </c>
      <c r="C3966" s="2" t="s">
        <v>3529</v>
      </c>
      <c r="D3966" s="2" t="s">
        <v>3501</v>
      </c>
    </row>
    <row r="3967" spans="1:4" ht="24.75" customHeight="1">
      <c r="A3967" s="2">
        <v>3965</v>
      </c>
      <c r="B3967" s="2" t="str">
        <f>"刘婳婳"</f>
        <v>刘婳婳</v>
      </c>
      <c r="C3967" s="2" t="s">
        <v>3530</v>
      </c>
      <c r="D3967" s="2" t="s">
        <v>3501</v>
      </c>
    </row>
    <row r="3968" spans="1:4" ht="24.75" customHeight="1">
      <c r="A3968" s="2">
        <v>3966</v>
      </c>
      <c r="B3968" s="2" t="str">
        <f>"莫海媛"</f>
        <v>莫海媛</v>
      </c>
      <c r="C3968" s="2" t="s">
        <v>3531</v>
      </c>
      <c r="D3968" s="2" t="s">
        <v>3501</v>
      </c>
    </row>
    <row r="3969" spans="1:4" ht="24.75" customHeight="1">
      <c r="A3969" s="2">
        <v>3967</v>
      </c>
      <c r="B3969" s="2" t="str">
        <f>"陈虹希"</f>
        <v>陈虹希</v>
      </c>
      <c r="C3969" s="2" t="s">
        <v>3532</v>
      </c>
      <c r="D3969" s="2" t="s">
        <v>3501</v>
      </c>
    </row>
    <row r="3970" spans="1:4" ht="24.75" customHeight="1">
      <c r="A3970" s="2">
        <v>3968</v>
      </c>
      <c r="B3970" s="2" t="str">
        <f>"胡永佳"</f>
        <v>胡永佳</v>
      </c>
      <c r="C3970" s="2" t="s">
        <v>3533</v>
      </c>
      <c r="D3970" s="2" t="s">
        <v>3501</v>
      </c>
    </row>
    <row r="3971" spans="1:4" ht="24.75" customHeight="1">
      <c r="A3971" s="2">
        <v>3969</v>
      </c>
      <c r="B3971" s="2" t="str">
        <f>"王纤纤"</f>
        <v>王纤纤</v>
      </c>
      <c r="C3971" s="2" t="s">
        <v>3534</v>
      </c>
      <c r="D3971" s="2" t="s">
        <v>3501</v>
      </c>
    </row>
    <row r="3972" spans="1:4" ht="24.75" customHeight="1">
      <c r="A3972" s="2">
        <v>3970</v>
      </c>
      <c r="B3972" s="2" t="str">
        <f>"陈琼晨"</f>
        <v>陈琼晨</v>
      </c>
      <c r="C3972" s="2" t="s">
        <v>3535</v>
      </c>
      <c r="D3972" s="2" t="s">
        <v>3501</v>
      </c>
    </row>
    <row r="3973" spans="1:4" ht="24.75" customHeight="1">
      <c r="A3973" s="2">
        <v>3971</v>
      </c>
      <c r="B3973" s="2" t="str">
        <f>"郑智岭"</f>
        <v>郑智岭</v>
      </c>
      <c r="C3973" s="2" t="s">
        <v>3536</v>
      </c>
      <c r="D3973" s="2" t="s">
        <v>3501</v>
      </c>
    </row>
    <row r="3974" spans="1:4" ht="24.75" customHeight="1">
      <c r="A3974" s="2">
        <v>3972</v>
      </c>
      <c r="B3974" s="2" t="str">
        <f>"王杨"</f>
        <v>王杨</v>
      </c>
      <c r="C3974" s="2" t="s">
        <v>2794</v>
      </c>
      <c r="D3974" s="2" t="s">
        <v>3501</v>
      </c>
    </row>
    <row r="3975" spans="1:4" ht="24.75" customHeight="1">
      <c r="A3975" s="2">
        <v>3973</v>
      </c>
      <c r="B3975" s="2" t="str">
        <f>"原燕云"</f>
        <v>原燕云</v>
      </c>
      <c r="C3975" s="2" t="s">
        <v>3537</v>
      </c>
      <c r="D3975" s="2" t="s">
        <v>3501</v>
      </c>
    </row>
    <row r="3976" spans="1:4" ht="24.75" customHeight="1">
      <c r="A3976" s="2">
        <v>3974</v>
      </c>
      <c r="B3976" s="2" t="str">
        <f>"蔡翔琳"</f>
        <v>蔡翔琳</v>
      </c>
      <c r="C3976" s="2" t="s">
        <v>2131</v>
      </c>
      <c r="D3976" s="2" t="s">
        <v>3501</v>
      </c>
    </row>
    <row r="3977" spans="1:4" ht="24.75" customHeight="1">
      <c r="A3977" s="2">
        <v>3975</v>
      </c>
      <c r="B3977" s="2" t="str">
        <f>"朱金泽"</f>
        <v>朱金泽</v>
      </c>
      <c r="C3977" s="2" t="s">
        <v>3538</v>
      </c>
      <c r="D3977" s="2" t="s">
        <v>3501</v>
      </c>
    </row>
    <row r="3978" spans="1:4" ht="24.75" customHeight="1">
      <c r="A3978" s="2">
        <v>3976</v>
      </c>
      <c r="B3978" s="2" t="str">
        <f>"林汉发"</f>
        <v>林汉发</v>
      </c>
      <c r="C3978" s="2" t="s">
        <v>3539</v>
      </c>
      <c r="D3978" s="2" t="s">
        <v>3501</v>
      </c>
    </row>
    <row r="3979" spans="1:4" ht="24.75" customHeight="1">
      <c r="A3979" s="2">
        <v>3977</v>
      </c>
      <c r="B3979" s="2" t="str">
        <f>"冼基南"</f>
        <v>冼基南</v>
      </c>
      <c r="C3979" s="2" t="s">
        <v>424</v>
      </c>
      <c r="D3979" s="2" t="s">
        <v>3501</v>
      </c>
    </row>
    <row r="3980" spans="1:4" ht="24.75" customHeight="1">
      <c r="A3980" s="2">
        <v>3978</v>
      </c>
      <c r="B3980" s="2" t="str">
        <f>"潘郑"</f>
        <v>潘郑</v>
      </c>
      <c r="C3980" s="2" t="s">
        <v>3540</v>
      </c>
      <c r="D3980" s="2" t="s">
        <v>3501</v>
      </c>
    </row>
    <row r="3981" spans="1:4" ht="24.75" customHeight="1">
      <c r="A3981" s="2">
        <v>3979</v>
      </c>
      <c r="B3981" s="2" t="str">
        <f>"江蕾"</f>
        <v>江蕾</v>
      </c>
      <c r="C3981" s="2" t="s">
        <v>3541</v>
      </c>
      <c r="D3981" s="2" t="s">
        <v>3501</v>
      </c>
    </row>
    <row r="3982" spans="1:4" ht="24.75" customHeight="1">
      <c r="A3982" s="2">
        <v>3980</v>
      </c>
      <c r="B3982" s="2" t="str">
        <f>"王丽燕"</f>
        <v>王丽燕</v>
      </c>
      <c r="C3982" s="2" t="s">
        <v>3542</v>
      </c>
      <c r="D3982" s="2" t="s">
        <v>3501</v>
      </c>
    </row>
    <row r="3983" spans="1:4" ht="24.75" customHeight="1">
      <c r="A3983" s="2">
        <v>3981</v>
      </c>
      <c r="B3983" s="2" t="str">
        <f>"吴金玲"</f>
        <v>吴金玲</v>
      </c>
      <c r="C3983" s="2" t="s">
        <v>2479</v>
      </c>
      <c r="D3983" s="2" t="s">
        <v>3501</v>
      </c>
    </row>
    <row r="3984" spans="1:4" ht="24.75" customHeight="1">
      <c r="A3984" s="2">
        <v>3982</v>
      </c>
      <c r="B3984" s="2" t="str">
        <f>"王小妹"</f>
        <v>王小妹</v>
      </c>
      <c r="C3984" s="2" t="s">
        <v>3543</v>
      </c>
      <c r="D3984" s="2" t="s">
        <v>3501</v>
      </c>
    </row>
    <row r="3985" spans="1:4" ht="24.75" customHeight="1">
      <c r="A3985" s="2">
        <v>3983</v>
      </c>
      <c r="B3985" s="2" t="str">
        <f>"刘桃桃"</f>
        <v>刘桃桃</v>
      </c>
      <c r="C3985" s="2" t="s">
        <v>3544</v>
      </c>
      <c r="D3985" s="2" t="s">
        <v>3501</v>
      </c>
    </row>
    <row r="3986" spans="1:4" ht="24.75" customHeight="1">
      <c r="A3986" s="2">
        <v>3984</v>
      </c>
      <c r="B3986" s="2" t="str">
        <f>"戎筱筠"</f>
        <v>戎筱筠</v>
      </c>
      <c r="C3986" s="2" t="s">
        <v>3545</v>
      </c>
      <c r="D3986" s="2" t="s">
        <v>3501</v>
      </c>
    </row>
    <row r="3987" spans="1:4" ht="24.75" customHeight="1">
      <c r="A3987" s="2">
        <v>3985</v>
      </c>
      <c r="B3987" s="2" t="str">
        <f>"吴泳宏"</f>
        <v>吴泳宏</v>
      </c>
      <c r="C3987" s="2" t="s">
        <v>3546</v>
      </c>
      <c r="D3987" s="2" t="s">
        <v>3501</v>
      </c>
    </row>
    <row r="3988" spans="1:4" ht="24.75" customHeight="1">
      <c r="A3988" s="2">
        <v>3986</v>
      </c>
      <c r="B3988" s="2" t="str">
        <f>"蔡汝秋"</f>
        <v>蔡汝秋</v>
      </c>
      <c r="C3988" s="2" t="s">
        <v>3547</v>
      </c>
      <c r="D3988" s="2" t="s">
        <v>3501</v>
      </c>
    </row>
    <row r="3989" spans="1:4" ht="24.75" customHeight="1">
      <c r="A3989" s="2">
        <v>3987</v>
      </c>
      <c r="B3989" s="2" t="str">
        <f>"杜香娇"</f>
        <v>杜香娇</v>
      </c>
      <c r="C3989" s="2" t="s">
        <v>3548</v>
      </c>
      <c r="D3989" s="2" t="s">
        <v>3501</v>
      </c>
    </row>
    <row r="3990" spans="1:4" ht="24.75" customHeight="1">
      <c r="A3990" s="2">
        <v>3988</v>
      </c>
      <c r="B3990" s="2" t="str">
        <f>"何月青"</f>
        <v>何月青</v>
      </c>
      <c r="C3990" s="2" t="s">
        <v>3549</v>
      </c>
      <c r="D3990" s="2" t="s">
        <v>3501</v>
      </c>
    </row>
    <row r="3991" spans="1:4" ht="24.75" customHeight="1">
      <c r="A3991" s="2">
        <v>3989</v>
      </c>
      <c r="B3991" s="2" t="str">
        <f>"陈昭君"</f>
        <v>陈昭君</v>
      </c>
      <c r="C3991" s="2" t="s">
        <v>3550</v>
      </c>
      <c r="D3991" s="2" t="s">
        <v>3501</v>
      </c>
    </row>
    <row r="3992" spans="1:4" ht="24.75" customHeight="1">
      <c r="A3992" s="2">
        <v>3990</v>
      </c>
      <c r="B3992" s="2" t="str">
        <f>"高栋"</f>
        <v>高栋</v>
      </c>
      <c r="C3992" s="2" t="s">
        <v>3551</v>
      </c>
      <c r="D3992" s="2" t="s">
        <v>3501</v>
      </c>
    </row>
    <row r="3993" spans="1:4" ht="24.75" customHeight="1">
      <c r="A3993" s="2">
        <v>3991</v>
      </c>
      <c r="B3993" s="2" t="str">
        <f>"庄楠绮"</f>
        <v>庄楠绮</v>
      </c>
      <c r="C3993" s="2" t="s">
        <v>1145</v>
      </c>
      <c r="D3993" s="2" t="s">
        <v>3501</v>
      </c>
    </row>
    <row r="3994" spans="1:4" ht="24.75" customHeight="1">
      <c r="A3994" s="2">
        <v>3992</v>
      </c>
      <c r="B3994" s="2" t="str">
        <f>"韩盼盼"</f>
        <v>韩盼盼</v>
      </c>
      <c r="C3994" s="2" t="s">
        <v>3552</v>
      </c>
      <c r="D3994" s="2" t="s">
        <v>3501</v>
      </c>
    </row>
    <row r="3995" spans="1:4" ht="24.75" customHeight="1">
      <c r="A3995" s="2">
        <v>3993</v>
      </c>
      <c r="B3995" s="2" t="str">
        <f>"黎霖"</f>
        <v>黎霖</v>
      </c>
      <c r="C3995" s="2" t="s">
        <v>2016</v>
      </c>
      <c r="D3995" s="2" t="s">
        <v>3501</v>
      </c>
    </row>
    <row r="3996" spans="1:4" ht="24.75" customHeight="1">
      <c r="A3996" s="2">
        <v>3994</v>
      </c>
      <c r="B3996" s="2" t="str">
        <f>"沈永梅"</f>
        <v>沈永梅</v>
      </c>
      <c r="C3996" s="2" t="s">
        <v>3553</v>
      </c>
      <c r="D3996" s="2" t="s">
        <v>3501</v>
      </c>
    </row>
    <row r="3997" spans="1:4" ht="24.75" customHeight="1">
      <c r="A3997" s="2">
        <v>3995</v>
      </c>
      <c r="B3997" s="2" t="str">
        <f>"吴海秋"</f>
        <v>吴海秋</v>
      </c>
      <c r="C3997" s="2" t="s">
        <v>3554</v>
      </c>
      <c r="D3997" s="2" t="s">
        <v>3501</v>
      </c>
    </row>
    <row r="3998" spans="1:4" ht="24.75" customHeight="1">
      <c r="A3998" s="2">
        <v>3996</v>
      </c>
      <c r="B3998" s="2" t="str">
        <f>"龙妮"</f>
        <v>龙妮</v>
      </c>
      <c r="C3998" s="2" t="s">
        <v>3555</v>
      </c>
      <c r="D3998" s="2" t="s">
        <v>3501</v>
      </c>
    </row>
    <row r="3999" spans="1:4" ht="24.75" customHeight="1">
      <c r="A3999" s="2">
        <v>3997</v>
      </c>
      <c r="B3999" s="2" t="str">
        <f>"李永涛"</f>
        <v>李永涛</v>
      </c>
      <c r="C3999" s="2" t="s">
        <v>3556</v>
      </c>
      <c r="D3999" s="2" t="s">
        <v>3501</v>
      </c>
    </row>
    <row r="4000" spans="1:4" ht="24.75" customHeight="1">
      <c r="A4000" s="2">
        <v>3998</v>
      </c>
      <c r="B4000" s="2" t="str">
        <f>"符金帅"</f>
        <v>符金帅</v>
      </c>
      <c r="C4000" s="2" t="s">
        <v>3557</v>
      </c>
      <c r="D4000" s="2" t="s">
        <v>3501</v>
      </c>
    </row>
    <row r="4001" spans="1:4" ht="24.75" customHeight="1">
      <c r="A4001" s="2">
        <v>3999</v>
      </c>
      <c r="B4001" s="2" t="str">
        <f>"何小宁"</f>
        <v>何小宁</v>
      </c>
      <c r="C4001" s="2" t="s">
        <v>3558</v>
      </c>
      <c r="D4001" s="2" t="s">
        <v>3501</v>
      </c>
    </row>
    <row r="4002" spans="1:4" ht="24.75" customHeight="1">
      <c r="A4002" s="2">
        <v>4000</v>
      </c>
      <c r="B4002" s="2" t="str">
        <f>"姚怡帆"</f>
        <v>姚怡帆</v>
      </c>
      <c r="C4002" s="2" t="s">
        <v>1411</v>
      </c>
      <c r="D4002" s="2" t="s">
        <v>3501</v>
      </c>
    </row>
    <row r="4003" spans="1:4" ht="24.75" customHeight="1">
      <c r="A4003" s="2">
        <v>4001</v>
      </c>
      <c r="B4003" s="2" t="str">
        <f>"陈春曙"</f>
        <v>陈春曙</v>
      </c>
      <c r="C4003" s="2" t="s">
        <v>3559</v>
      </c>
      <c r="D4003" s="2" t="s">
        <v>3501</v>
      </c>
    </row>
    <row r="4004" spans="1:4" ht="24.75" customHeight="1">
      <c r="A4004" s="2">
        <v>4002</v>
      </c>
      <c r="B4004" s="2" t="str">
        <f>"王诗柔"</f>
        <v>王诗柔</v>
      </c>
      <c r="C4004" s="2" t="s">
        <v>1828</v>
      </c>
      <c r="D4004" s="2" t="s">
        <v>3501</v>
      </c>
    </row>
    <row r="4005" spans="1:4" ht="24.75" customHeight="1">
      <c r="A4005" s="2">
        <v>4003</v>
      </c>
      <c r="B4005" s="2" t="str">
        <f>"王霄女"</f>
        <v>王霄女</v>
      </c>
      <c r="C4005" s="2" t="s">
        <v>3560</v>
      </c>
      <c r="D4005" s="2" t="s">
        <v>3501</v>
      </c>
    </row>
    <row r="4006" spans="1:4" ht="24.75" customHeight="1">
      <c r="A4006" s="2">
        <v>4004</v>
      </c>
      <c r="B4006" s="2" t="str">
        <f>"林明玉"</f>
        <v>林明玉</v>
      </c>
      <c r="C4006" s="2" t="s">
        <v>3561</v>
      </c>
      <c r="D4006" s="2" t="s">
        <v>3501</v>
      </c>
    </row>
    <row r="4007" spans="1:4" ht="24.75" customHeight="1">
      <c r="A4007" s="2">
        <v>4005</v>
      </c>
      <c r="B4007" s="2" t="str">
        <f>"谭秀川"</f>
        <v>谭秀川</v>
      </c>
      <c r="C4007" s="2" t="s">
        <v>3562</v>
      </c>
      <c r="D4007" s="2" t="s">
        <v>3501</v>
      </c>
    </row>
    <row r="4008" spans="1:4" ht="24.75" customHeight="1">
      <c r="A4008" s="2">
        <v>4006</v>
      </c>
      <c r="B4008" s="2" t="str">
        <f>"陈宏"</f>
        <v>陈宏</v>
      </c>
      <c r="C4008" s="2" t="s">
        <v>3109</v>
      </c>
      <c r="D4008" s="2" t="s">
        <v>3501</v>
      </c>
    </row>
    <row r="4009" spans="1:4" ht="24.75" customHeight="1">
      <c r="A4009" s="2">
        <v>4007</v>
      </c>
      <c r="B4009" s="2" t="str">
        <f>"王秋月"</f>
        <v>王秋月</v>
      </c>
      <c r="C4009" s="2" t="s">
        <v>2352</v>
      </c>
      <c r="D4009" s="2" t="s">
        <v>3501</v>
      </c>
    </row>
    <row r="4010" spans="1:4" ht="24.75" customHeight="1">
      <c r="A4010" s="2">
        <v>4008</v>
      </c>
      <c r="B4010" s="2" t="str">
        <f>"王莉"</f>
        <v>王莉</v>
      </c>
      <c r="C4010" s="2" t="s">
        <v>3563</v>
      </c>
      <c r="D4010" s="2" t="s">
        <v>3501</v>
      </c>
    </row>
    <row r="4011" spans="1:4" ht="24.75" customHeight="1">
      <c r="A4011" s="2">
        <v>4009</v>
      </c>
      <c r="B4011" s="2" t="str">
        <f>"陈宣霖"</f>
        <v>陈宣霖</v>
      </c>
      <c r="C4011" s="2" t="s">
        <v>3564</v>
      </c>
      <c r="D4011" s="2" t="s">
        <v>3501</v>
      </c>
    </row>
    <row r="4012" spans="1:4" ht="24.75" customHeight="1">
      <c r="A4012" s="2">
        <v>4010</v>
      </c>
      <c r="B4012" s="2" t="str">
        <f>"蔡小妹"</f>
        <v>蔡小妹</v>
      </c>
      <c r="C4012" s="2" t="s">
        <v>95</v>
      </c>
      <c r="D4012" s="2" t="s">
        <v>3501</v>
      </c>
    </row>
    <row r="4013" spans="1:4" ht="24.75" customHeight="1">
      <c r="A4013" s="2">
        <v>4011</v>
      </c>
      <c r="B4013" s="2" t="str">
        <f>"麦宁"</f>
        <v>麦宁</v>
      </c>
      <c r="C4013" s="2" t="s">
        <v>3565</v>
      </c>
      <c r="D4013" s="2" t="s">
        <v>3501</v>
      </c>
    </row>
    <row r="4014" spans="1:4" ht="24.75" customHeight="1">
      <c r="A4014" s="2">
        <v>4012</v>
      </c>
      <c r="B4014" s="2" t="str">
        <f>"林航"</f>
        <v>林航</v>
      </c>
      <c r="C4014" s="2" t="s">
        <v>3566</v>
      </c>
      <c r="D4014" s="2" t="s">
        <v>3501</v>
      </c>
    </row>
    <row r="4015" spans="1:4" ht="24.75" customHeight="1">
      <c r="A4015" s="2">
        <v>4013</v>
      </c>
      <c r="B4015" s="2" t="str">
        <f>"刘宝立"</f>
        <v>刘宝立</v>
      </c>
      <c r="C4015" s="2" t="s">
        <v>3567</v>
      </c>
      <c r="D4015" s="2" t="s">
        <v>3501</v>
      </c>
    </row>
    <row r="4016" spans="1:4" ht="24.75" customHeight="1">
      <c r="A4016" s="2">
        <v>4014</v>
      </c>
      <c r="B4016" s="2" t="str">
        <f>"王添悦"</f>
        <v>王添悦</v>
      </c>
      <c r="C4016" s="2" t="s">
        <v>1964</v>
      </c>
      <c r="D4016" s="2" t="s">
        <v>3501</v>
      </c>
    </row>
    <row r="4017" spans="1:4" ht="24.75" customHeight="1">
      <c r="A4017" s="2">
        <v>4015</v>
      </c>
      <c r="B4017" s="2" t="str">
        <f>"蒲金芳"</f>
        <v>蒲金芳</v>
      </c>
      <c r="C4017" s="2" t="s">
        <v>3568</v>
      </c>
      <c r="D4017" s="2" t="s">
        <v>3501</v>
      </c>
    </row>
    <row r="4018" spans="1:4" ht="24.75" customHeight="1">
      <c r="A4018" s="2">
        <v>4016</v>
      </c>
      <c r="B4018" s="2" t="str">
        <f>"陈亚姑"</f>
        <v>陈亚姑</v>
      </c>
      <c r="C4018" s="2" t="s">
        <v>3569</v>
      </c>
      <c r="D4018" s="2" t="s">
        <v>3501</v>
      </c>
    </row>
    <row r="4019" spans="1:4" ht="24.75" customHeight="1">
      <c r="A4019" s="2">
        <v>4017</v>
      </c>
      <c r="B4019" s="2" t="str">
        <f>"陈婉娃"</f>
        <v>陈婉娃</v>
      </c>
      <c r="C4019" s="2" t="s">
        <v>3570</v>
      </c>
      <c r="D4019" s="2" t="s">
        <v>3501</v>
      </c>
    </row>
    <row r="4020" spans="1:4" ht="24.75" customHeight="1">
      <c r="A4020" s="2">
        <v>4018</v>
      </c>
      <c r="B4020" s="2" t="str">
        <f>"李晔芳"</f>
        <v>李晔芳</v>
      </c>
      <c r="C4020" s="2" t="s">
        <v>3571</v>
      </c>
      <c r="D4020" s="2" t="s">
        <v>3501</v>
      </c>
    </row>
    <row r="4021" spans="1:4" ht="24.75" customHeight="1">
      <c r="A4021" s="2">
        <v>4019</v>
      </c>
      <c r="B4021" s="2" t="str">
        <f>"罗盈盈"</f>
        <v>罗盈盈</v>
      </c>
      <c r="C4021" s="2" t="s">
        <v>3572</v>
      </c>
      <c r="D4021" s="2" t="s">
        <v>3501</v>
      </c>
    </row>
    <row r="4022" spans="1:4" ht="24.75" customHeight="1">
      <c r="A4022" s="2">
        <v>4020</v>
      </c>
      <c r="B4022" s="2" t="str">
        <f>"吕宗徽"</f>
        <v>吕宗徽</v>
      </c>
      <c r="C4022" s="2" t="s">
        <v>3573</v>
      </c>
      <c r="D4022" s="2" t="s">
        <v>3501</v>
      </c>
    </row>
    <row r="4023" spans="1:4" ht="24.75" customHeight="1">
      <c r="A4023" s="2">
        <v>4021</v>
      </c>
      <c r="B4023" s="2" t="str">
        <f>"郑晓丽"</f>
        <v>郑晓丽</v>
      </c>
      <c r="C4023" s="2" t="s">
        <v>3574</v>
      </c>
      <c r="D4023" s="2" t="s">
        <v>3501</v>
      </c>
    </row>
    <row r="4024" spans="1:4" ht="24.75" customHeight="1">
      <c r="A4024" s="2">
        <v>4022</v>
      </c>
      <c r="B4024" s="2" t="str">
        <f>"曾进南"</f>
        <v>曾进南</v>
      </c>
      <c r="C4024" s="2" t="s">
        <v>3575</v>
      </c>
      <c r="D4024" s="2" t="s">
        <v>3501</v>
      </c>
    </row>
    <row r="4025" spans="1:4" ht="24.75" customHeight="1">
      <c r="A4025" s="2">
        <v>4023</v>
      </c>
      <c r="B4025" s="2" t="str">
        <f>"朱玉灵"</f>
        <v>朱玉灵</v>
      </c>
      <c r="C4025" s="2" t="s">
        <v>2544</v>
      </c>
      <c r="D4025" s="2" t="s">
        <v>3501</v>
      </c>
    </row>
    <row r="4026" spans="1:4" ht="24.75" customHeight="1">
      <c r="A4026" s="2">
        <v>4024</v>
      </c>
      <c r="B4026" s="2" t="str">
        <f>"祝艺菁"</f>
        <v>祝艺菁</v>
      </c>
      <c r="C4026" s="2" t="s">
        <v>3576</v>
      </c>
      <c r="D4026" s="2" t="s">
        <v>3501</v>
      </c>
    </row>
    <row r="4027" spans="1:4" ht="24.75" customHeight="1">
      <c r="A4027" s="2">
        <v>4025</v>
      </c>
      <c r="B4027" s="2" t="str">
        <f>"吕田阳"</f>
        <v>吕田阳</v>
      </c>
      <c r="C4027" s="2" t="s">
        <v>3577</v>
      </c>
      <c r="D4027" s="2" t="s">
        <v>3501</v>
      </c>
    </row>
    <row r="4028" spans="1:4" ht="24.75" customHeight="1">
      <c r="A4028" s="2">
        <v>4026</v>
      </c>
      <c r="B4028" s="2" t="str">
        <f>"黄莉莉"</f>
        <v>黄莉莉</v>
      </c>
      <c r="C4028" s="2" t="s">
        <v>3578</v>
      </c>
      <c r="D4028" s="2" t="s">
        <v>3501</v>
      </c>
    </row>
    <row r="4029" spans="1:4" ht="24.75" customHeight="1">
      <c r="A4029" s="2">
        <v>4027</v>
      </c>
      <c r="B4029" s="2" t="str">
        <f>"陈彩玉"</f>
        <v>陈彩玉</v>
      </c>
      <c r="C4029" s="2" t="s">
        <v>3579</v>
      </c>
      <c r="D4029" s="2" t="s">
        <v>3501</v>
      </c>
    </row>
    <row r="4030" spans="1:4" ht="24.75" customHeight="1">
      <c r="A4030" s="2">
        <v>4028</v>
      </c>
      <c r="B4030" s="2" t="str">
        <f>"潘付芳"</f>
        <v>潘付芳</v>
      </c>
      <c r="C4030" s="2" t="s">
        <v>3580</v>
      </c>
      <c r="D4030" s="2" t="s">
        <v>3501</v>
      </c>
    </row>
    <row r="4031" spans="1:4" ht="24.75" customHeight="1">
      <c r="A4031" s="2">
        <v>4029</v>
      </c>
      <c r="B4031" s="2" t="str">
        <f>"符含勋"</f>
        <v>符含勋</v>
      </c>
      <c r="C4031" s="2" t="s">
        <v>3581</v>
      </c>
      <c r="D4031" s="2" t="s">
        <v>3501</v>
      </c>
    </row>
    <row r="4032" spans="1:4" ht="24.75" customHeight="1">
      <c r="A4032" s="2">
        <v>4030</v>
      </c>
      <c r="B4032" s="2" t="str">
        <f>"陈皇本"</f>
        <v>陈皇本</v>
      </c>
      <c r="C4032" s="2" t="s">
        <v>3582</v>
      </c>
      <c r="D4032" s="2" t="s">
        <v>3501</v>
      </c>
    </row>
    <row r="4033" spans="1:4" ht="24.75" customHeight="1">
      <c r="A4033" s="2">
        <v>4031</v>
      </c>
      <c r="B4033" s="2" t="str">
        <f>"田琴"</f>
        <v>田琴</v>
      </c>
      <c r="C4033" s="2" t="s">
        <v>3583</v>
      </c>
      <c r="D4033" s="2" t="s">
        <v>3501</v>
      </c>
    </row>
    <row r="4034" spans="1:4" ht="24.75" customHeight="1">
      <c r="A4034" s="2">
        <v>4032</v>
      </c>
      <c r="B4034" s="2" t="str">
        <f>"王玲"</f>
        <v>王玲</v>
      </c>
      <c r="C4034" s="2" t="s">
        <v>3584</v>
      </c>
      <c r="D4034" s="2" t="s">
        <v>3501</v>
      </c>
    </row>
    <row r="4035" spans="1:4" ht="24.75" customHeight="1">
      <c r="A4035" s="2">
        <v>4033</v>
      </c>
      <c r="B4035" s="2" t="str">
        <f>"陈俏俏"</f>
        <v>陈俏俏</v>
      </c>
      <c r="C4035" s="2" t="s">
        <v>3585</v>
      </c>
      <c r="D4035" s="2" t="s">
        <v>3501</v>
      </c>
    </row>
    <row r="4036" spans="1:4" ht="24.75" customHeight="1">
      <c r="A4036" s="2">
        <v>4034</v>
      </c>
      <c r="B4036" s="2" t="str">
        <f>"陈定山"</f>
        <v>陈定山</v>
      </c>
      <c r="C4036" s="2" t="s">
        <v>3586</v>
      </c>
      <c r="D4036" s="2" t="s">
        <v>3501</v>
      </c>
    </row>
    <row r="4037" spans="1:4" ht="24.75" customHeight="1">
      <c r="A4037" s="2">
        <v>4035</v>
      </c>
      <c r="B4037" s="2" t="str">
        <f>"王新腾"</f>
        <v>王新腾</v>
      </c>
      <c r="C4037" s="2" t="s">
        <v>3587</v>
      </c>
      <c r="D4037" s="2" t="s">
        <v>3501</v>
      </c>
    </row>
    <row r="4038" spans="1:4" ht="24.75" customHeight="1">
      <c r="A4038" s="2">
        <v>4036</v>
      </c>
      <c r="B4038" s="2" t="str">
        <f>"梁茵茵"</f>
        <v>梁茵茵</v>
      </c>
      <c r="C4038" s="2" t="s">
        <v>3588</v>
      </c>
      <c r="D4038" s="2" t="s">
        <v>3501</v>
      </c>
    </row>
    <row r="4039" spans="1:4" ht="24.75" customHeight="1">
      <c r="A4039" s="2">
        <v>4037</v>
      </c>
      <c r="B4039" s="2" t="str">
        <f>"张美妹"</f>
        <v>张美妹</v>
      </c>
      <c r="C4039" s="2" t="s">
        <v>3589</v>
      </c>
      <c r="D4039" s="2" t="s">
        <v>3501</v>
      </c>
    </row>
    <row r="4040" spans="1:4" ht="24.75" customHeight="1">
      <c r="A4040" s="2">
        <v>4038</v>
      </c>
      <c r="B4040" s="2" t="str">
        <f>"邓杏杏"</f>
        <v>邓杏杏</v>
      </c>
      <c r="C4040" s="2" t="s">
        <v>3590</v>
      </c>
      <c r="D4040" s="2" t="s">
        <v>3501</v>
      </c>
    </row>
    <row r="4041" spans="1:4" ht="24.75" customHeight="1">
      <c r="A4041" s="2">
        <v>4039</v>
      </c>
      <c r="B4041" s="2" t="str">
        <f>"何潇欢"</f>
        <v>何潇欢</v>
      </c>
      <c r="C4041" s="2" t="s">
        <v>3591</v>
      </c>
      <c r="D4041" s="2" t="s">
        <v>3501</v>
      </c>
    </row>
    <row r="4042" spans="1:4" ht="24.75" customHeight="1">
      <c r="A4042" s="2">
        <v>4040</v>
      </c>
      <c r="B4042" s="2" t="str">
        <f>"洪后余"</f>
        <v>洪后余</v>
      </c>
      <c r="C4042" s="2" t="s">
        <v>3592</v>
      </c>
      <c r="D4042" s="2" t="s">
        <v>3501</v>
      </c>
    </row>
    <row r="4043" spans="1:4" ht="24.75" customHeight="1">
      <c r="A4043" s="2">
        <v>4041</v>
      </c>
      <c r="B4043" s="2" t="str">
        <f>"符西亮"</f>
        <v>符西亮</v>
      </c>
      <c r="C4043" s="2" t="s">
        <v>3593</v>
      </c>
      <c r="D4043" s="2" t="s">
        <v>3501</v>
      </c>
    </row>
    <row r="4044" spans="1:4" ht="24.75" customHeight="1">
      <c r="A4044" s="2">
        <v>4042</v>
      </c>
      <c r="B4044" s="2" t="str">
        <f>"王运选"</f>
        <v>王运选</v>
      </c>
      <c r="C4044" s="2" t="s">
        <v>3594</v>
      </c>
      <c r="D4044" s="2" t="s">
        <v>3501</v>
      </c>
    </row>
    <row r="4045" spans="1:4" ht="24.75" customHeight="1">
      <c r="A4045" s="2">
        <v>4043</v>
      </c>
      <c r="B4045" s="2" t="str">
        <f>"龙官誉"</f>
        <v>龙官誉</v>
      </c>
      <c r="C4045" s="2" t="s">
        <v>2869</v>
      </c>
      <c r="D4045" s="2" t="s">
        <v>3501</v>
      </c>
    </row>
    <row r="4046" spans="1:4" ht="24.75" customHeight="1">
      <c r="A4046" s="2">
        <v>4044</v>
      </c>
      <c r="B4046" s="2" t="str">
        <f>"刘远康"</f>
        <v>刘远康</v>
      </c>
      <c r="C4046" s="2" t="s">
        <v>325</v>
      </c>
      <c r="D4046" s="2" t="s">
        <v>3501</v>
      </c>
    </row>
    <row r="4047" spans="1:4" ht="24.75" customHeight="1">
      <c r="A4047" s="2">
        <v>4045</v>
      </c>
      <c r="B4047" s="2" t="str">
        <f>"钟秋梅"</f>
        <v>钟秋梅</v>
      </c>
      <c r="C4047" s="2" t="s">
        <v>209</v>
      </c>
      <c r="D4047" s="2" t="s">
        <v>3501</v>
      </c>
    </row>
    <row r="4048" spans="1:4" ht="24.75" customHeight="1">
      <c r="A4048" s="2">
        <v>4046</v>
      </c>
      <c r="B4048" s="2" t="str">
        <f>"林杰曼"</f>
        <v>林杰曼</v>
      </c>
      <c r="C4048" s="2" t="s">
        <v>3595</v>
      </c>
      <c r="D4048" s="2" t="s">
        <v>3501</v>
      </c>
    </row>
    <row r="4049" spans="1:4" ht="24.75" customHeight="1">
      <c r="A4049" s="2">
        <v>4047</v>
      </c>
      <c r="B4049" s="2" t="str">
        <f>"陈俊学"</f>
        <v>陈俊学</v>
      </c>
      <c r="C4049" s="2" t="s">
        <v>3596</v>
      </c>
      <c r="D4049" s="2" t="s">
        <v>3501</v>
      </c>
    </row>
    <row r="4050" spans="1:4" ht="24.75" customHeight="1">
      <c r="A4050" s="2">
        <v>4048</v>
      </c>
      <c r="B4050" s="2" t="str">
        <f>"朱壮美"</f>
        <v>朱壮美</v>
      </c>
      <c r="C4050" s="2" t="s">
        <v>3597</v>
      </c>
      <c r="D4050" s="2" t="s">
        <v>3501</v>
      </c>
    </row>
    <row r="4051" spans="1:4" ht="24.75" customHeight="1">
      <c r="A4051" s="2">
        <v>4049</v>
      </c>
      <c r="B4051" s="2" t="str">
        <f>"韩赫轩"</f>
        <v>韩赫轩</v>
      </c>
      <c r="C4051" s="2" t="s">
        <v>1010</v>
      </c>
      <c r="D4051" s="2" t="s">
        <v>3501</v>
      </c>
    </row>
    <row r="4052" spans="1:4" ht="24.75" customHeight="1">
      <c r="A4052" s="2">
        <v>4050</v>
      </c>
      <c r="B4052" s="2" t="str">
        <f>"王壮"</f>
        <v>王壮</v>
      </c>
      <c r="C4052" s="2" t="s">
        <v>3598</v>
      </c>
      <c r="D4052" s="2" t="s">
        <v>3501</v>
      </c>
    </row>
    <row r="4053" spans="1:4" ht="24.75" customHeight="1">
      <c r="A4053" s="2">
        <v>4051</v>
      </c>
      <c r="B4053" s="2" t="str">
        <f>"李艳芳"</f>
        <v>李艳芳</v>
      </c>
      <c r="C4053" s="2" t="s">
        <v>1981</v>
      </c>
      <c r="D4053" s="2" t="s">
        <v>3501</v>
      </c>
    </row>
    <row r="4054" spans="1:4" ht="24.75" customHeight="1">
      <c r="A4054" s="2">
        <v>4052</v>
      </c>
      <c r="B4054" s="2" t="str">
        <f>"朱莉鹃"</f>
        <v>朱莉鹃</v>
      </c>
      <c r="C4054" s="2" t="s">
        <v>3599</v>
      </c>
      <c r="D4054" s="2" t="s">
        <v>3501</v>
      </c>
    </row>
    <row r="4055" spans="1:4" ht="24.75" customHeight="1">
      <c r="A4055" s="2">
        <v>4053</v>
      </c>
      <c r="B4055" s="2" t="str">
        <f>"吴春"</f>
        <v>吴春</v>
      </c>
      <c r="C4055" s="2" t="s">
        <v>2869</v>
      </c>
      <c r="D4055" s="2" t="s">
        <v>3501</v>
      </c>
    </row>
    <row r="4056" spans="1:4" ht="24.75" customHeight="1">
      <c r="A4056" s="2">
        <v>4054</v>
      </c>
      <c r="B4056" s="2" t="str">
        <f>"李净"</f>
        <v>李净</v>
      </c>
      <c r="C4056" s="2" t="s">
        <v>3600</v>
      </c>
      <c r="D4056" s="2" t="s">
        <v>3501</v>
      </c>
    </row>
    <row r="4057" spans="1:4" ht="24.75" customHeight="1">
      <c r="A4057" s="2">
        <v>4055</v>
      </c>
      <c r="B4057" s="2" t="str">
        <f>"赵春乾"</f>
        <v>赵春乾</v>
      </c>
      <c r="C4057" s="2" t="s">
        <v>3601</v>
      </c>
      <c r="D4057" s="2" t="s">
        <v>3501</v>
      </c>
    </row>
    <row r="4058" spans="1:4" ht="24.75" customHeight="1">
      <c r="A4058" s="2">
        <v>4056</v>
      </c>
      <c r="B4058" s="2" t="str">
        <f>"张紫薇"</f>
        <v>张紫薇</v>
      </c>
      <c r="C4058" s="2" t="s">
        <v>3602</v>
      </c>
      <c r="D4058" s="2" t="s">
        <v>3501</v>
      </c>
    </row>
    <row r="4059" spans="1:4" ht="24.75" customHeight="1">
      <c r="A4059" s="2">
        <v>4057</v>
      </c>
      <c r="B4059" s="2" t="str">
        <f>"吴春晓"</f>
        <v>吴春晓</v>
      </c>
      <c r="C4059" s="2" t="s">
        <v>3603</v>
      </c>
      <c r="D4059" s="2" t="s">
        <v>3501</v>
      </c>
    </row>
    <row r="4060" spans="1:4" ht="24.75" customHeight="1">
      <c r="A4060" s="2">
        <v>4058</v>
      </c>
      <c r="B4060" s="2" t="str">
        <f>"汪维进"</f>
        <v>汪维进</v>
      </c>
      <c r="C4060" s="2" t="s">
        <v>3604</v>
      </c>
      <c r="D4060" s="2" t="s">
        <v>3501</v>
      </c>
    </row>
    <row r="4061" spans="1:4" ht="24.75" customHeight="1">
      <c r="A4061" s="2">
        <v>4059</v>
      </c>
      <c r="B4061" s="2" t="str">
        <f>"符提娜"</f>
        <v>符提娜</v>
      </c>
      <c r="C4061" s="2" t="s">
        <v>3605</v>
      </c>
      <c r="D4061" s="2" t="s">
        <v>3501</v>
      </c>
    </row>
    <row r="4062" spans="1:4" ht="24.75" customHeight="1">
      <c r="A4062" s="2">
        <v>4060</v>
      </c>
      <c r="B4062" s="2" t="str">
        <f>"林彩微"</f>
        <v>林彩微</v>
      </c>
      <c r="C4062" s="2" t="s">
        <v>3606</v>
      </c>
      <c r="D4062" s="2" t="s">
        <v>3501</v>
      </c>
    </row>
    <row r="4063" spans="1:4" ht="24.75" customHeight="1">
      <c r="A4063" s="2">
        <v>4061</v>
      </c>
      <c r="B4063" s="2" t="str">
        <f>"黄金影"</f>
        <v>黄金影</v>
      </c>
      <c r="C4063" s="2" t="s">
        <v>3607</v>
      </c>
      <c r="D4063" s="2" t="s">
        <v>3501</v>
      </c>
    </row>
    <row r="4064" spans="1:4" ht="24.75" customHeight="1">
      <c r="A4064" s="2">
        <v>4062</v>
      </c>
      <c r="B4064" s="2" t="str">
        <f>"许亚玲"</f>
        <v>许亚玲</v>
      </c>
      <c r="C4064" s="2" t="s">
        <v>3608</v>
      </c>
      <c r="D4064" s="2" t="s">
        <v>3501</v>
      </c>
    </row>
    <row r="4065" spans="1:4" ht="24.75" customHeight="1">
      <c r="A4065" s="2">
        <v>4063</v>
      </c>
      <c r="B4065" s="2" t="str">
        <f>"吴梅艳"</f>
        <v>吴梅艳</v>
      </c>
      <c r="C4065" s="2" t="s">
        <v>3609</v>
      </c>
      <c r="D4065" s="2" t="s">
        <v>3501</v>
      </c>
    </row>
    <row r="4066" spans="1:4" ht="24.75" customHeight="1">
      <c r="A4066" s="2">
        <v>4064</v>
      </c>
      <c r="B4066" s="2" t="str">
        <f>"符金玉"</f>
        <v>符金玉</v>
      </c>
      <c r="C4066" s="2" t="s">
        <v>3610</v>
      </c>
      <c r="D4066" s="2" t="s">
        <v>3501</v>
      </c>
    </row>
    <row r="4067" spans="1:4" ht="24.75" customHeight="1">
      <c r="A4067" s="2">
        <v>4065</v>
      </c>
      <c r="B4067" s="2" t="str">
        <f>"赵仪"</f>
        <v>赵仪</v>
      </c>
      <c r="C4067" s="2" t="s">
        <v>3611</v>
      </c>
      <c r="D4067" s="2" t="s">
        <v>3501</v>
      </c>
    </row>
    <row r="4068" spans="1:4" ht="24.75" customHeight="1">
      <c r="A4068" s="2">
        <v>4066</v>
      </c>
      <c r="B4068" s="2" t="str">
        <f>"卢茜茜"</f>
        <v>卢茜茜</v>
      </c>
      <c r="C4068" s="2" t="s">
        <v>3612</v>
      </c>
      <c r="D4068" s="2" t="s">
        <v>3501</v>
      </c>
    </row>
    <row r="4069" spans="1:4" ht="24.75" customHeight="1">
      <c r="A4069" s="2">
        <v>4067</v>
      </c>
      <c r="B4069" s="2" t="str">
        <f>"林玉暖"</f>
        <v>林玉暖</v>
      </c>
      <c r="C4069" s="2" t="s">
        <v>3613</v>
      </c>
      <c r="D4069" s="2" t="s">
        <v>3501</v>
      </c>
    </row>
    <row r="4070" spans="1:4" ht="24.75" customHeight="1">
      <c r="A4070" s="2">
        <v>4068</v>
      </c>
      <c r="B4070" s="2" t="str">
        <f>"王莉"</f>
        <v>王莉</v>
      </c>
      <c r="C4070" s="2" t="s">
        <v>3614</v>
      </c>
      <c r="D4070" s="2" t="s">
        <v>3501</v>
      </c>
    </row>
    <row r="4071" spans="1:4" ht="24.75" customHeight="1">
      <c r="A4071" s="2">
        <v>4069</v>
      </c>
      <c r="B4071" s="2" t="str">
        <f>"周著名"</f>
        <v>周著名</v>
      </c>
      <c r="C4071" s="2" t="s">
        <v>3615</v>
      </c>
      <c r="D4071" s="2" t="s">
        <v>3501</v>
      </c>
    </row>
    <row r="4072" spans="1:4" ht="24.75" customHeight="1">
      <c r="A4072" s="2">
        <v>4070</v>
      </c>
      <c r="B4072" s="2" t="str">
        <f>"李振宇"</f>
        <v>李振宇</v>
      </c>
      <c r="C4072" s="2" t="s">
        <v>3616</v>
      </c>
      <c r="D4072" s="2" t="s">
        <v>3501</v>
      </c>
    </row>
    <row r="4073" spans="1:4" ht="24.75" customHeight="1">
      <c r="A4073" s="2">
        <v>4071</v>
      </c>
      <c r="B4073" s="2" t="str">
        <f>"王雅"</f>
        <v>王雅</v>
      </c>
      <c r="C4073" s="2" t="s">
        <v>3617</v>
      </c>
      <c r="D4073" s="2" t="s">
        <v>3501</v>
      </c>
    </row>
    <row r="4074" spans="1:4" ht="24.75" customHeight="1">
      <c r="A4074" s="2">
        <v>4072</v>
      </c>
      <c r="B4074" s="2" t="str">
        <f>"邹思思"</f>
        <v>邹思思</v>
      </c>
      <c r="C4074" s="2" t="s">
        <v>3618</v>
      </c>
      <c r="D4074" s="2" t="s">
        <v>3501</v>
      </c>
    </row>
    <row r="4075" spans="1:4" ht="24.75" customHeight="1">
      <c r="A4075" s="2">
        <v>4073</v>
      </c>
      <c r="B4075" s="2" t="str">
        <f>"冯阅娥"</f>
        <v>冯阅娥</v>
      </c>
      <c r="C4075" s="2" t="s">
        <v>3619</v>
      </c>
      <c r="D4075" s="2" t="s">
        <v>3501</v>
      </c>
    </row>
    <row r="4076" spans="1:4" ht="24.75" customHeight="1">
      <c r="A4076" s="2">
        <v>4074</v>
      </c>
      <c r="B4076" s="2" t="str">
        <f>"陈小妹"</f>
        <v>陈小妹</v>
      </c>
      <c r="C4076" s="2" t="s">
        <v>3620</v>
      </c>
      <c r="D4076" s="2" t="s">
        <v>3501</v>
      </c>
    </row>
    <row r="4077" spans="1:4" ht="24.75" customHeight="1">
      <c r="A4077" s="2">
        <v>4075</v>
      </c>
      <c r="B4077" s="2" t="str">
        <f>"唐梓伦"</f>
        <v>唐梓伦</v>
      </c>
      <c r="C4077" s="2" t="s">
        <v>2207</v>
      </c>
      <c r="D4077" s="2" t="s">
        <v>3501</v>
      </c>
    </row>
    <row r="4078" spans="1:4" ht="24.75" customHeight="1">
      <c r="A4078" s="2">
        <v>4076</v>
      </c>
      <c r="B4078" s="2" t="str">
        <f>"钟小丽"</f>
        <v>钟小丽</v>
      </c>
      <c r="C4078" s="2" t="s">
        <v>3621</v>
      </c>
      <c r="D4078" s="2" t="s">
        <v>3501</v>
      </c>
    </row>
    <row r="4079" spans="1:4" ht="24.75" customHeight="1">
      <c r="A4079" s="2">
        <v>4077</v>
      </c>
      <c r="B4079" s="2" t="str">
        <f>"许华文"</f>
        <v>许华文</v>
      </c>
      <c r="C4079" s="2" t="s">
        <v>3622</v>
      </c>
      <c r="D4079" s="2" t="s">
        <v>3501</v>
      </c>
    </row>
    <row r="4080" spans="1:4" ht="24.75" customHeight="1">
      <c r="A4080" s="2">
        <v>4078</v>
      </c>
      <c r="B4080" s="2" t="str">
        <f>"王俞萱"</f>
        <v>王俞萱</v>
      </c>
      <c r="C4080" s="2" t="s">
        <v>3623</v>
      </c>
      <c r="D4080" s="2" t="s">
        <v>3501</v>
      </c>
    </row>
    <row r="4081" spans="1:4" ht="24.75" customHeight="1">
      <c r="A4081" s="2">
        <v>4079</v>
      </c>
      <c r="B4081" s="2" t="str">
        <f>"李秋秋"</f>
        <v>李秋秋</v>
      </c>
      <c r="C4081" s="2" t="s">
        <v>654</v>
      </c>
      <c r="D4081" s="2" t="s">
        <v>3501</v>
      </c>
    </row>
    <row r="4082" spans="1:4" ht="24.75" customHeight="1">
      <c r="A4082" s="2">
        <v>4080</v>
      </c>
      <c r="B4082" s="2" t="str">
        <f>"刘陶婷"</f>
        <v>刘陶婷</v>
      </c>
      <c r="C4082" s="2" t="s">
        <v>3624</v>
      </c>
      <c r="D4082" s="2" t="s">
        <v>3501</v>
      </c>
    </row>
    <row r="4083" spans="1:4" ht="24.75" customHeight="1">
      <c r="A4083" s="2">
        <v>4081</v>
      </c>
      <c r="B4083" s="2" t="str">
        <f>"常笑"</f>
        <v>常笑</v>
      </c>
      <c r="C4083" s="2" t="s">
        <v>3625</v>
      </c>
      <c r="D4083" s="2" t="s">
        <v>3501</v>
      </c>
    </row>
    <row r="4084" spans="1:4" ht="24.75" customHeight="1">
      <c r="A4084" s="2">
        <v>4082</v>
      </c>
      <c r="B4084" s="2" t="str">
        <f>"王少慧"</f>
        <v>王少慧</v>
      </c>
      <c r="C4084" s="2" t="s">
        <v>3626</v>
      </c>
      <c r="D4084" s="2" t="s">
        <v>3501</v>
      </c>
    </row>
    <row r="4085" spans="1:4" ht="24.75" customHeight="1">
      <c r="A4085" s="2">
        <v>4083</v>
      </c>
      <c r="B4085" s="2" t="str">
        <f>"吕晶晶"</f>
        <v>吕晶晶</v>
      </c>
      <c r="C4085" s="2" t="s">
        <v>3627</v>
      </c>
      <c r="D4085" s="2" t="s">
        <v>3501</v>
      </c>
    </row>
    <row r="4086" spans="1:4" ht="24.75" customHeight="1">
      <c r="A4086" s="2">
        <v>4084</v>
      </c>
      <c r="B4086" s="2" t="str">
        <f>"赵春姨"</f>
        <v>赵春姨</v>
      </c>
      <c r="C4086" s="2" t="s">
        <v>3628</v>
      </c>
      <c r="D4086" s="2" t="s">
        <v>3501</v>
      </c>
    </row>
    <row r="4087" spans="1:4" ht="24.75" customHeight="1">
      <c r="A4087" s="2">
        <v>4085</v>
      </c>
      <c r="B4087" s="2" t="str">
        <f>"韩泌施"</f>
        <v>韩泌施</v>
      </c>
      <c r="C4087" s="2" t="s">
        <v>3629</v>
      </c>
      <c r="D4087" s="2" t="s">
        <v>3501</v>
      </c>
    </row>
    <row r="4088" spans="1:4" ht="24.75" customHeight="1">
      <c r="A4088" s="2">
        <v>4086</v>
      </c>
      <c r="B4088" s="2" t="str">
        <f>"曾小蝶"</f>
        <v>曾小蝶</v>
      </c>
      <c r="C4088" s="2" t="s">
        <v>3630</v>
      </c>
      <c r="D4088" s="2" t="s">
        <v>3501</v>
      </c>
    </row>
    <row r="4089" spans="1:4" ht="24.75" customHeight="1">
      <c r="A4089" s="2">
        <v>4087</v>
      </c>
      <c r="B4089" s="2" t="str">
        <f>"吴佳玲"</f>
        <v>吴佳玲</v>
      </c>
      <c r="C4089" s="2" t="s">
        <v>734</v>
      </c>
      <c r="D4089" s="2" t="s">
        <v>3501</v>
      </c>
    </row>
    <row r="4090" spans="1:4" ht="24.75" customHeight="1">
      <c r="A4090" s="2">
        <v>4088</v>
      </c>
      <c r="B4090" s="2" t="str">
        <f>"王雅游"</f>
        <v>王雅游</v>
      </c>
      <c r="C4090" s="2" t="s">
        <v>3631</v>
      </c>
      <c r="D4090" s="2" t="s">
        <v>3501</v>
      </c>
    </row>
    <row r="4091" spans="1:4" ht="24.75" customHeight="1">
      <c r="A4091" s="2">
        <v>4089</v>
      </c>
      <c r="B4091" s="2" t="str">
        <f>"黄尚水"</f>
        <v>黄尚水</v>
      </c>
      <c r="C4091" s="2" t="s">
        <v>3632</v>
      </c>
      <c r="D4091" s="2" t="s">
        <v>3501</v>
      </c>
    </row>
    <row r="4092" spans="1:4" ht="24.75" customHeight="1">
      <c r="A4092" s="2">
        <v>4090</v>
      </c>
      <c r="B4092" s="2" t="str">
        <f>"张咪"</f>
        <v>张咪</v>
      </c>
      <c r="C4092" s="2" t="s">
        <v>3633</v>
      </c>
      <c r="D4092" s="2" t="s">
        <v>3501</v>
      </c>
    </row>
    <row r="4093" spans="1:4" ht="24.75" customHeight="1">
      <c r="A4093" s="2">
        <v>4091</v>
      </c>
      <c r="B4093" s="2" t="str">
        <f>"秦静"</f>
        <v>秦静</v>
      </c>
      <c r="C4093" s="2" t="s">
        <v>3634</v>
      </c>
      <c r="D4093" s="2" t="s">
        <v>3501</v>
      </c>
    </row>
    <row r="4094" spans="1:4" ht="24.75" customHeight="1">
      <c r="A4094" s="2">
        <v>4092</v>
      </c>
      <c r="B4094" s="2" t="str">
        <f>"李自攀"</f>
        <v>李自攀</v>
      </c>
      <c r="C4094" s="2" t="s">
        <v>3635</v>
      </c>
      <c r="D4094" s="2" t="s">
        <v>3501</v>
      </c>
    </row>
    <row r="4095" spans="1:4" ht="24.75" customHeight="1">
      <c r="A4095" s="2">
        <v>4093</v>
      </c>
      <c r="B4095" s="2" t="str">
        <f>"刘海晶"</f>
        <v>刘海晶</v>
      </c>
      <c r="C4095" s="2" t="s">
        <v>3636</v>
      </c>
      <c r="D4095" s="2" t="s">
        <v>3501</v>
      </c>
    </row>
    <row r="4096" spans="1:4" ht="24.75" customHeight="1">
      <c r="A4096" s="2">
        <v>4094</v>
      </c>
      <c r="B4096" s="2" t="str">
        <f>"何怡"</f>
        <v>何怡</v>
      </c>
      <c r="C4096" s="2" t="s">
        <v>3637</v>
      </c>
      <c r="D4096" s="2" t="s">
        <v>3501</v>
      </c>
    </row>
    <row r="4097" spans="1:4" ht="24.75" customHeight="1">
      <c r="A4097" s="2">
        <v>4095</v>
      </c>
      <c r="B4097" s="2" t="str">
        <f>"黄舒淇"</f>
        <v>黄舒淇</v>
      </c>
      <c r="C4097" s="2" t="s">
        <v>3638</v>
      </c>
      <c r="D4097" s="2" t="s">
        <v>3501</v>
      </c>
    </row>
    <row r="4098" spans="1:4" ht="24.75" customHeight="1">
      <c r="A4098" s="2">
        <v>4096</v>
      </c>
      <c r="B4098" s="2" t="str">
        <f>"陈业赏"</f>
        <v>陈业赏</v>
      </c>
      <c r="C4098" s="2" t="s">
        <v>3639</v>
      </c>
      <c r="D4098" s="2" t="s">
        <v>3501</v>
      </c>
    </row>
    <row r="4099" spans="1:4" ht="24.75" customHeight="1">
      <c r="A4099" s="2">
        <v>4097</v>
      </c>
      <c r="B4099" s="2" t="str">
        <f>"吕凤羽"</f>
        <v>吕凤羽</v>
      </c>
      <c r="C4099" s="2" t="s">
        <v>3640</v>
      </c>
      <c r="D4099" s="2" t="s">
        <v>3501</v>
      </c>
    </row>
    <row r="4100" spans="1:4" ht="24.75" customHeight="1">
      <c r="A4100" s="2">
        <v>4098</v>
      </c>
      <c r="B4100" s="2" t="str">
        <f>"陈文华"</f>
        <v>陈文华</v>
      </c>
      <c r="C4100" s="2" t="s">
        <v>3641</v>
      </c>
      <c r="D4100" s="2" t="s">
        <v>3501</v>
      </c>
    </row>
    <row r="4101" spans="1:4" ht="24.75" customHeight="1">
      <c r="A4101" s="2">
        <v>4099</v>
      </c>
      <c r="B4101" s="2" t="str">
        <f>"林盈"</f>
        <v>林盈</v>
      </c>
      <c r="C4101" s="2" t="s">
        <v>2904</v>
      </c>
      <c r="D4101" s="2" t="s">
        <v>3501</v>
      </c>
    </row>
    <row r="4102" spans="1:4" ht="24.75" customHeight="1">
      <c r="A4102" s="2">
        <v>4100</v>
      </c>
      <c r="B4102" s="2" t="str">
        <f>"涂任翔"</f>
        <v>涂任翔</v>
      </c>
      <c r="C4102" s="2" t="s">
        <v>3642</v>
      </c>
      <c r="D4102" s="2" t="s">
        <v>3501</v>
      </c>
    </row>
    <row r="4103" spans="1:4" ht="24.75" customHeight="1">
      <c r="A4103" s="2">
        <v>4101</v>
      </c>
      <c r="B4103" s="2" t="str">
        <f>"邢诒美"</f>
        <v>邢诒美</v>
      </c>
      <c r="C4103" s="2" t="s">
        <v>3643</v>
      </c>
      <c r="D4103" s="2" t="s">
        <v>3501</v>
      </c>
    </row>
    <row r="4104" spans="1:4" ht="24.75" customHeight="1">
      <c r="A4104" s="2">
        <v>4102</v>
      </c>
      <c r="B4104" s="2" t="str">
        <f>"吴基伟"</f>
        <v>吴基伟</v>
      </c>
      <c r="C4104" s="2" t="s">
        <v>785</v>
      </c>
      <c r="D4104" s="2" t="s">
        <v>3501</v>
      </c>
    </row>
    <row r="4105" spans="1:4" ht="24.75" customHeight="1">
      <c r="A4105" s="2">
        <v>4103</v>
      </c>
      <c r="B4105" s="2" t="str">
        <f>"何佩泽"</f>
        <v>何佩泽</v>
      </c>
      <c r="C4105" s="2" t="s">
        <v>3644</v>
      </c>
      <c r="D4105" s="2" t="s">
        <v>3501</v>
      </c>
    </row>
    <row r="4106" spans="1:4" ht="24.75" customHeight="1">
      <c r="A4106" s="2">
        <v>4104</v>
      </c>
      <c r="B4106" s="2" t="str">
        <f>"张绮"</f>
        <v>张绮</v>
      </c>
      <c r="C4106" s="2" t="s">
        <v>3645</v>
      </c>
      <c r="D4106" s="2" t="s">
        <v>3501</v>
      </c>
    </row>
    <row r="4107" spans="1:4" ht="24.75" customHeight="1">
      <c r="A4107" s="2">
        <v>4105</v>
      </c>
      <c r="B4107" s="2" t="str">
        <f>"林梦珍"</f>
        <v>林梦珍</v>
      </c>
      <c r="C4107" s="2" t="s">
        <v>3646</v>
      </c>
      <c r="D4107" s="2" t="s">
        <v>3501</v>
      </c>
    </row>
    <row r="4108" spans="1:4" ht="24.75" customHeight="1">
      <c r="A4108" s="2">
        <v>4106</v>
      </c>
      <c r="B4108" s="2" t="str">
        <f>"符初叶"</f>
        <v>符初叶</v>
      </c>
      <c r="C4108" s="2" t="s">
        <v>3647</v>
      </c>
      <c r="D4108" s="2" t="s">
        <v>3501</v>
      </c>
    </row>
    <row r="4109" spans="1:4" ht="24.75" customHeight="1">
      <c r="A4109" s="2">
        <v>4107</v>
      </c>
      <c r="B4109" s="2" t="str">
        <f>"林妙玲"</f>
        <v>林妙玲</v>
      </c>
      <c r="C4109" s="2" t="s">
        <v>3648</v>
      </c>
      <c r="D4109" s="2" t="s">
        <v>3501</v>
      </c>
    </row>
    <row r="4110" spans="1:4" ht="24.75" customHeight="1">
      <c r="A4110" s="2">
        <v>4108</v>
      </c>
      <c r="B4110" s="2" t="str">
        <f>"潘宗政"</f>
        <v>潘宗政</v>
      </c>
      <c r="C4110" s="2" t="s">
        <v>3649</v>
      </c>
      <c r="D4110" s="2" t="s">
        <v>3501</v>
      </c>
    </row>
    <row r="4111" spans="1:4" ht="24.75" customHeight="1">
      <c r="A4111" s="2">
        <v>4109</v>
      </c>
      <c r="B4111" s="2" t="str">
        <f>"王蕊"</f>
        <v>王蕊</v>
      </c>
      <c r="C4111" s="2" t="s">
        <v>3650</v>
      </c>
      <c r="D4111" s="2" t="s">
        <v>3501</v>
      </c>
    </row>
    <row r="4112" spans="1:4" ht="24.75" customHeight="1">
      <c r="A4112" s="2">
        <v>4110</v>
      </c>
      <c r="B4112" s="2" t="str">
        <f>"陈善应"</f>
        <v>陈善应</v>
      </c>
      <c r="C4112" s="2" t="s">
        <v>3651</v>
      </c>
      <c r="D4112" s="2" t="s">
        <v>3501</v>
      </c>
    </row>
    <row r="4113" spans="1:4" ht="24.75" customHeight="1">
      <c r="A4113" s="2">
        <v>4111</v>
      </c>
      <c r="B4113" s="2" t="str">
        <f>"王小茜"</f>
        <v>王小茜</v>
      </c>
      <c r="C4113" s="2" t="s">
        <v>3652</v>
      </c>
      <c r="D4113" s="2" t="s">
        <v>3501</v>
      </c>
    </row>
    <row r="4114" spans="1:4" ht="24.75" customHeight="1">
      <c r="A4114" s="2">
        <v>4112</v>
      </c>
      <c r="B4114" s="2" t="str">
        <f>"杨维"</f>
        <v>杨维</v>
      </c>
      <c r="C4114" s="2" t="s">
        <v>3653</v>
      </c>
      <c r="D4114" s="2" t="s">
        <v>3501</v>
      </c>
    </row>
    <row r="4115" spans="1:4" ht="24.75" customHeight="1">
      <c r="A4115" s="2">
        <v>4113</v>
      </c>
      <c r="B4115" s="2" t="str">
        <f>"肖莹莹"</f>
        <v>肖莹莹</v>
      </c>
      <c r="C4115" s="2" t="s">
        <v>3654</v>
      </c>
      <c r="D4115" s="2" t="s">
        <v>3501</v>
      </c>
    </row>
    <row r="4116" spans="1:4" ht="24.75" customHeight="1">
      <c r="A4116" s="2">
        <v>4114</v>
      </c>
      <c r="B4116" s="2" t="str">
        <f>"王丽霞"</f>
        <v>王丽霞</v>
      </c>
      <c r="C4116" s="2" t="s">
        <v>3655</v>
      </c>
      <c r="D4116" s="2" t="s">
        <v>3501</v>
      </c>
    </row>
    <row r="4117" spans="1:4" ht="24.75" customHeight="1">
      <c r="A4117" s="2">
        <v>4115</v>
      </c>
      <c r="B4117" s="2" t="str">
        <f>"万君玥"</f>
        <v>万君玥</v>
      </c>
      <c r="C4117" s="2" t="s">
        <v>3656</v>
      </c>
      <c r="D4117" s="2" t="s">
        <v>3501</v>
      </c>
    </row>
    <row r="4118" spans="1:4" ht="24.75" customHeight="1">
      <c r="A4118" s="2">
        <v>4116</v>
      </c>
      <c r="B4118" s="2" t="str">
        <f>"张昆玉"</f>
        <v>张昆玉</v>
      </c>
      <c r="C4118" s="2" t="s">
        <v>1267</v>
      </c>
      <c r="D4118" s="2" t="s">
        <v>3501</v>
      </c>
    </row>
    <row r="4119" spans="1:4" ht="24.75" customHeight="1">
      <c r="A4119" s="2">
        <v>4117</v>
      </c>
      <c r="B4119" s="2" t="str">
        <f>"詹安琪"</f>
        <v>詹安琪</v>
      </c>
      <c r="C4119" s="2" t="s">
        <v>3657</v>
      </c>
      <c r="D4119" s="2" t="s">
        <v>3501</v>
      </c>
    </row>
    <row r="4120" spans="1:4" ht="24.75" customHeight="1">
      <c r="A4120" s="2">
        <v>4118</v>
      </c>
      <c r="B4120" s="2" t="str">
        <f>"陈丹丹"</f>
        <v>陈丹丹</v>
      </c>
      <c r="C4120" s="2" t="s">
        <v>2168</v>
      </c>
      <c r="D4120" s="2" t="s">
        <v>3501</v>
      </c>
    </row>
    <row r="4121" spans="1:4" ht="24.75" customHeight="1">
      <c r="A4121" s="2">
        <v>4119</v>
      </c>
      <c r="B4121" s="2" t="str">
        <f>"姚璐"</f>
        <v>姚璐</v>
      </c>
      <c r="C4121" s="2" t="s">
        <v>3658</v>
      </c>
      <c r="D4121" s="2" t="s">
        <v>3501</v>
      </c>
    </row>
    <row r="4122" spans="1:4" ht="24.75" customHeight="1">
      <c r="A4122" s="2">
        <v>4120</v>
      </c>
      <c r="B4122" s="2" t="str">
        <f>"王基先"</f>
        <v>王基先</v>
      </c>
      <c r="C4122" s="2" t="s">
        <v>3659</v>
      </c>
      <c r="D4122" s="2" t="s">
        <v>3501</v>
      </c>
    </row>
    <row r="4123" spans="1:4" ht="24.75" customHeight="1">
      <c r="A4123" s="2">
        <v>4121</v>
      </c>
      <c r="B4123" s="2" t="str">
        <f>"顾鑫"</f>
        <v>顾鑫</v>
      </c>
      <c r="C4123" s="2" t="s">
        <v>3660</v>
      </c>
      <c r="D4123" s="2" t="s">
        <v>3501</v>
      </c>
    </row>
    <row r="4124" spans="1:4" ht="24.75" customHeight="1">
      <c r="A4124" s="2">
        <v>4122</v>
      </c>
      <c r="B4124" s="2" t="str">
        <f>"梁秤"</f>
        <v>梁秤</v>
      </c>
      <c r="C4124" s="2" t="s">
        <v>3661</v>
      </c>
      <c r="D4124" s="2" t="s">
        <v>3501</v>
      </c>
    </row>
    <row r="4125" spans="1:4" ht="24.75" customHeight="1">
      <c r="A4125" s="2">
        <v>4123</v>
      </c>
      <c r="B4125" s="2" t="str">
        <f>"冯家益"</f>
        <v>冯家益</v>
      </c>
      <c r="C4125" s="2" t="s">
        <v>3662</v>
      </c>
      <c r="D4125" s="2" t="s">
        <v>3501</v>
      </c>
    </row>
    <row r="4126" spans="1:4" ht="24.75" customHeight="1">
      <c r="A4126" s="2">
        <v>4124</v>
      </c>
      <c r="B4126" s="2" t="str">
        <f>"何开碧"</f>
        <v>何开碧</v>
      </c>
      <c r="C4126" s="2" t="s">
        <v>3663</v>
      </c>
      <c r="D4126" s="2" t="s">
        <v>3501</v>
      </c>
    </row>
    <row r="4127" spans="1:4" ht="24.75" customHeight="1">
      <c r="A4127" s="2">
        <v>4125</v>
      </c>
      <c r="B4127" s="2" t="str">
        <f>"王铭雷"</f>
        <v>王铭雷</v>
      </c>
      <c r="C4127" s="2" t="s">
        <v>3664</v>
      </c>
      <c r="D4127" s="2" t="s">
        <v>3501</v>
      </c>
    </row>
    <row r="4128" spans="1:4" ht="24.75" customHeight="1">
      <c r="A4128" s="2">
        <v>4126</v>
      </c>
      <c r="B4128" s="2" t="str">
        <f>"黄春芳"</f>
        <v>黄春芳</v>
      </c>
      <c r="C4128" s="2" t="s">
        <v>3665</v>
      </c>
      <c r="D4128" s="2" t="s">
        <v>3501</v>
      </c>
    </row>
    <row r="4129" spans="1:4" ht="24.75" customHeight="1">
      <c r="A4129" s="2">
        <v>4127</v>
      </c>
      <c r="B4129" s="2" t="str">
        <f>"黄良杰"</f>
        <v>黄良杰</v>
      </c>
      <c r="C4129" s="2" t="s">
        <v>1633</v>
      </c>
      <c r="D4129" s="2" t="s">
        <v>3501</v>
      </c>
    </row>
    <row r="4130" spans="1:4" ht="24.75" customHeight="1">
      <c r="A4130" s="2">
        <v>4128</v>
      </c>
      <c r="B4130" s="2" t="str">
        <f>"毛梓妹"</f>
        <v>毛梓妹</v>
      </c>
      <c r="C4130" s="2" t="s">
        <v>3666</v>
      </c>
      <c r="D4130" s="2" t="s">
        <v>3501</v>
      </c>
    </row>
    <row r="4131" spans="1:4" ht="24.75" customHeight="1">
      <c r="A4131" s="2">
        <v>4129</v>
      </c>
      <c r="B4131" s="2" t="str">
        <f>"刘发和"</f>
        <v>刘发和</v>
      </c>
      <c r="C4131" s="2" t="s">
        <v>3667</v>
      </c>
      <c r="D4131" s="2" t="s">
        <v>3501</v>
      </c>
    </row>
    <row r="4132" spans="1:4" ht="24.75" customHeight="1">
      <c r="A4132" s="2">
        <v>4130</v>
      </c>
      <c r="B4132" s="2" t="str">
        <f>"方佳"</f>
        <v>方佳</v>
      </c>
      <c r="C4132" s="2" t="s">
        <v>3524</v>
      </c>
      <c r="D4132" s="2" t="s">
        <v>3501</v>
      </c>
    </row>
    <row r="4133" spans="1:4" ht="24.75" customHeight="1">
      <c r="A4133" s="2">
        <v>4131</v>
      </c>
      <c r="B4133" s="2" t="str">
        <f>"谢海武"</f>
        <v>谢海武</v>
      </c>
      <c r="C4133" s="2" t="s">
        <v>3668</v>
      </c>
      <c r="D4133" s="2" t="s">
        <v>3501</v>
      </c>
    </row>
    <row r="4134" spans="1:4" ht="24.75" customHeight="1">
      <c r="A4134" s="2">
        <v>4132</v>
      </c>
      <c r="B4134" s="2" t="str">
        <f>"蓝洁"</f>
        <v>蓝洁</v>
      </c>
      <c r="C4134" s="2" t="s">
        <v>3669</v>
      </c>
      <c r="D4134" s="2" t="s">
        <v>3501</v>
      </c>
    </row>
    <row r="4135" spans="1:4" ht="24.75" customHeight="1">
      <c r="A4135" s="2">
        <v>4133</v>
      </c>
      <c r="B4135" s="2" t="str">
        <f>"陆梅芳"</f>
        <v>陆梅芳</v>
      </c>
      <c r="C4135" s="2" t="s">
        <v>3670</v>
      </c>
      <c r="D4135" s="2" t="s">
        <v>3501</v>
      </c>
    </row>
    <row r="4136" spans="1:4" ht="24.75" customHeight="1">
      <c r="A4136" s="2">
        <v>4134</v>
      </c>
      <c r="B4136" s="2" t="str">
        <f>"吉才琳"</f>
        <v>吉才琳</v>
      </c>
      <c r="C4136" s="2" t="s">
        <v>3671</v>
      </c>
      <c r="D4136" s="2" t="s">
        <v>3501</v>
      </c>
    </row>
    <row r="4137" spans="1:4" ht="24.75" customHeight="1">
      <c r="A4137" s="2">
        <v>4135</v>
      </c>
      <c r="B4137" s="2" t="str">
        <f>"陈开科"</f>
        <v>陈开科</v>
      </c>
      <c r="C4137" s="2" t="s">
        <v>3672</v>
      </c>
      <c r="D4137" s="2" t="s">
        <v>3501</v>
      </c>
    </row>
    <row r="4138" spans="1:4" ht="24.75" customHeight="1">
      <c r="A4138" s="2">
        <v>4136</v>
      </c>
      <c r="B4138" s="2" t="str">
        <f>"杨惠媚"</f>
        <v>杨惠媚</v>
      </c>
      <c r="C4138" s="2" t="s">
        <v>1874</v>
      </c>
      <c r="D4138" s="2" t="s">
        <v>3501</v>
      </c>
    </row>
    <row r="4139" spans="1:4" ht="24.75" customHeight="1">
      <c r="A4139" s="2">
        <v>4137</v>
      </c>
      <c r="B4139" s="2" t="str">
        <f>"屈慧娟"</f>
        <v>屈慧娟</v>
      </c>
      <c r="C4139" s="2" t="s">
        <v>3673</v>
      </c>
      <c r="D4139" s="2" t="s">
        <v>3501</v>
      </c>
    </row>
    <row r="4140" spans="1:4" ht="24.75" customHeight="1">
      <c r="A4140" s="2">
        <v>4138</v>
      </c>
      <c r="B4140" s="2" t="str">
        <f>"苏树飞"</f>
        <v>苏树飞</v>
      </c>
      <c r="C4140" s="2" t="s">
        <v>3674</v>
      </c>
      <c r="D4140" s="2" t="s">
        <v>3501</v>
      </c>
    </row>
    <row r="4141" spans="1:4" ht="24.75" customHeight="1">
      <c r="A4141" s="2">
        <v>4139</v>
      </c>
      <c r="B4141" s="2" t="str">
        <f>"陈鉴"</f>
        <v>陈鉴</v>
      </c>
      <c r="C4141" s="2" t="s">
        <v>3675</v>
      </c>
      <c r="D4141" s="2" t="s">
        <v>3501</v>
      </c>
    </row>
    <row r="4142" spans="1:4" ht="24.75" customHeight="1">
      <c r="A4142" s="2">
        <v>4140</v>
      </c>
      <c r="B4142" s="2" t="str">
        <f>"刘荣玲"</f>
        <v>刘荣玲</v>
      </c>
      <c r="C4142" s="2" t="s">
        <v>3676</v>
      </c>
      <c r="D4142" s="2" t="s">
        <v>3501</v>
      </c>
    </row>
    <row r="4143" spans="1:4" ht="24.75" customHeight="1">
      <c r="A4143" s="2">
        <v>4141</v>
      </c>
      <c r="B4143" s="2" t="str">
        <f>"符儒亮"</f>
        <v>符儒亮</v>
      </c>
      <c r="C4143" s="2" t="s">
        <v>3677</v>
      </c>
      <c r="D4143" s="2" t="s">
        <v>3501</v>
      </c>
    </row>
    <row r="4144" spans="1:4" ht="24.75" customHeight="1">
      <c r="A4144" s="2">
        <v>4142</v>
      </c>
      <c r="B4144" s="2" t="str">
        <f>"向亚娇"</f>
        <v>向亚娇</v>
      </c>
      <c r="C4144" s="2" t="s">
        <v>3678</v>
      </c>
      <c r="D4144" s="2" t="s">
        <v>3501</v>
      </c>
    </row>
    <row r="4145" spans="1:4" ht="24.75" customHeight="1">
      <c r="A4145" s="2">
        <v>4143</v>
      </c>
      <c r="B4145" s="2" t="str">
        <f>"陈仁贵"</f>
        <v>陈仁贵</v>
      </c>
      <c r="C4145" s="2" t="s">
        <v>3679</v>
      </c>
      <c r="D4145" s="2" t="s">
        <v>3501</v>
      </c>
    </row>
    <row r="4146" spans="1:4" ht="24.75" customHeight="1">
      <c r="A4146" s="2">
        <v>4144</v>
      </c>
      <c r="B4146" s="2" t="str">
        <f>"邓月梅"</f>
        <v>邓月梅</v>
      </c>
      <c r="C4146" s="2" t="s">
        <v>3680</v>
      </c>
      <c r="D4146" s="2" t="s">
        <v>3501</v>
      </c>
    </row>
    <row r="4147" spans="1:4" ht="24.75" customHeight="1">
      <c r="A4147" s="2">
        <v>4145</v>
      </c>
      <c r="B4147" s="2" t="str">
        <f>"王小惠"</f>
        <v>王小惠</v>
      </c>
      <c r="C4147" s="2" t="s">
        <v>2990</v>
      </c>
      <c r="D4147" s="2" t="s">
        <v>3501</v>
      </c>
    </row>
    <row r="4148" spans="1:4" ht="24.75" customHeight="1">
      <c r="A4148" s="2">
        <v>4146</v>
      </c>
      <c r="B4148" s="2" t="str">
        <f>"王文文"</f>
        <v>王文文</v>
      </c>
      <c r="C4148" s="2" t="s">
        <v>3681</v>
      </c>
      <c r="D4148" s="2" t="s">
        <v>3501</v>
      </c>
    </row>
    <row r="4149" spans="1:4" ht="24.75" customHeight="1">
      <c r="A4149" s="2">
        <v>4147</v>
      </c>
      <c r="B4149" s="2" t="str">
        <f>"李祝天"</f>
        <v>李祝天</v>
      </c>
      <c r="C4149" s="2" t="s">
        <v>3682</v>
      </c>
      <c r="D4149" s="2" t="s">
        <v>3501</v>
      </c>
    </row>
    <row r="4150" spans="1:4" ht="24.75" customHeight="1">
      <c r="A4150" s="2">
        <v>4148</v>
      </c>
      <c r="B4150" s="2" t="str">
        <f>"孙才德"</f>
        <v>孙才德</v>
      </c>
      <c r="C4150" s="2" t="s">
        <v>3683</v>
      </c>
      <c r="D4150" s="2" t="s">
        <v>3501</v>
      </c>
    </row>
    <row r="4151" spans="1:4" ht="24.75" customHeight="1">
      <c r="A4151" s="2">
        <v>4149</v>
      </c>
      <c r="B4151" s="2" t="str">
        <f>"苏齐艳"</f>
        <v>苏齐艳</v>
      </c>
      <c r="C4151" s="2" t="s">
        <v>3684</v>
      </c>
      <c r="D4151" s="2" t="s">
        <v>3501</v>
      </c>
    </row>
    <row r="4152" spans="1:4" ht="24.75" customHeight="1">
      <c r="A4152" s="2">
        <v>4150</v>
      </c>
      <c r="B4152" s="2" t="str">
        <f>"王慧"</f>
        <v>王慧</v>
      </c>
      <c r="C4152" s="2" t="s">
        <v>1588</v>
      </c>
      <c r="D4152" s="2" t="s">
        <v>3501</v>
      </c>
    </row>
    <row r="4153" spans="1:4" ht="24.75" customHeight="1">
      <c r="A4153" s="2">
        <v>4151</v>
      </c>
      <c r="B4153" s="2" t="str">
        <f>"李文斌"</f>
        <v>李文斌</v>
      </c>
      <c r="C4153" s="2" t="s">
        <v>3685</v>
      </c>
      <c r="D4153" s="2" t="s">
        <v>3501</v>
      </c>
    </row>
    <row r="4154" spans="1:4" ht="24.75" customHeight="1">
      <c r="A4154" s="2">
        <v>4152</v>
      </c>
      <c r="B4154" s="2" t="str">
        <f>"王婧"</f>
        <v>王婧</v>
      </c>
      <c r="C4154" s="2" t="s">
        <v>3686</v>
      </c>
      <c r="D4154" s="2" t="s">
        <v>3501</v>
      </c>
    </row>
    <row r="4155" spans="1:4" ht="24.75" customHeight="1">
      <c r="A4155" s="2">
        <v>4153</v>
      </c>
      <c r="B4155" s="2" t="str">
        <f>"李凯欢"</f>
        <v>李凯欢</v>
      </c>
      <c r="C4155" s="2" t="s">
        <v>3687</v>
      </c>
      <c r="D4155" s="2" t="s">
        <v>3501</v>
      </c>
    </row>
    <row r="4156" spans="1:4" ht="24.75" customHeight="1">
      <c r="A4156" s="2">
        <v>4154</v>
      </c>
      <c r="B4156" s="2" t="str">
        <f>"邢文君"</f>
        <v>邢文君</v>
      </c>
      <c r="C4156" s="2" t="s">
        <v>3688</v>
      </c>
      <c r="D4156" s="2" t="s">
        <v>3501</v>
      </c>
    </row>
    <row r="4157" spans="1:4" ht="24.75" customHeight="1">
      <c r="A4157" s="2">
        <v>4155</v>
      </c>
      <c r="B4157" s="2" t="str">
        <f>"唐基田"</f>
        <v>唐基田</v>
      </c>
      <c r="C4157" s="2" t="s">
        <v>3689</v>
      </c>
      <c r="D4157" s="2" t="s">
        <v>3501</v>
      </c>
    </row>
    <row r="4158" spans="1:4" ht="24.75" customHeight="1">
      <c r="A4158" s="2">
        <v>4156</v>
      </c>
      <c r="B4158" s="2" t="str">
        <f>"陈欣欣"</f>
        <v>陈欣欣</v>
      </c>
      <c r="C4158" s="2" t="s">
        <v>53</v>
      </c>
      <c r="D4158" s="2" t="s">
        <v>3501</v>
      </c>
    </row>
    <row r="4159" spans="1:4" ht="24.75" customHeight="1">
      <c r="A4159" s="2">
        <v>4157</v>
      </c>
      <c r="B4159" s="2" t="str">
        <f>"熊婵彧"</f>
        <v>熊婵彧</v>
      </c>
      <c r="C4159" s="2" t="s">
        <v>3690</v>
      </c>
      <c r="D4159" s="2" t="s">
        <v>3501</v>
      </c>
    </row>
    <row r="4160" spans="1:4" ht="24.75" customHeight="1">
      <c r="A4160" s="2">
        <v>4158</v>
      </c>
      <c r="B4160" s="2" t="str">
        <f>"王莹"</f>
        <v>王莹</v>
      </c>
      <c r="C4160" s="2" t="s">
        <v>3691</v>
      </c>
      <c r="D4160" s="2" t="s">
        <v>3501</v>
      </c>
    </row>
    <row r="4161" spans="1:4" ht="24.75" customHeight="1">
      <c r="A4161" s="2">
        <v>4159</v>
      </c>
      <c r="B4161" s="2" t="str">
        <f>"黄艳"</f>
        <v>黄艳</v>
      </c>
      <c r="C4161" s="2" t="s">
        <v>3692</v>
      </c>
      <c r="D4161" s="2" t="s">
        <v>3501</v>
      </c>
    </row>
    <row r="4162" spans="1:4" ht="24.75" customHeight="1">
      <c r="A4162" s="2">
        <v>4160</v>
      </c>
      <c r="B4162" s="2" t="str">
        <f>"蔡云花"</f>
        <v>蔡云花</v>
      </c>
      <c r="C4162" s="2" t="s">
        <v>3693</v>
      </c>
      <c r="D4162" s="2" t="s">
        <v>3501</v>
      </c>
    </row>
    <row r="4163" spans="1:4" ht="24.75" customHeight="1">
      <c r="A4163" s="2">
        <v>4161</v>
      </c>
      <c r="B4163" s="2" t="str">
        <f>"王清锦"</f>
        <v>王清锦</v>
      </c>
      <c r="C4163" s="2" t="s">
        <v>3560</v>
      </c>
      <c r="D4163" s="2" t="s">
        <v>3501</v>
      </c>
    </row>
    <row r="4164" spans="1:4" ht="24.75" customHeight="1">
      <c r="A4164" s="2">
        <v>4162</v>
      </c>
      <c r="B4164" s="2" t="str">
        <f>"汪惠团"</f>
        <v>汪惠团</v>
      </c>
      <c r="C4164" s="2" t="s">
        <v>3694</v>
      </c>
      <c r="D4164" s="2" t="s">
        <v>3501</v>
      </c>
    </row>
    <row r="4165" spans="1:4" ht="24.75" customHeight="1">
      <c r="A4165" s="2">
        <v>4163</v>
      </c>
      <c r="B4165" s="2" t="str">
        <f>"徐剑峰"</f>
        <v>徐剑峰</v>
      </c>
      <c r="C4165" s="2" t="s">
        <v>3695</v>
      </c>
      <c r="D4165" s="2" t="s">
        <v>3501</v>
      </c>
    </row>
    <row r="4166" spans="1:4" ht="24.75" customHeight="1">
      <c r="A4166" s="2">
        <v>4164</v>
      </c>
      <c r="B4166" s="2" t="str">
        <f>"朱武青"</f>
        <v>朱武青</v>
      </c>
      <c r="C4166" s="2" t="s">
        <v>3696</v>
      </c>
      <c r="D4166" s="2" t="s">
        <v>3501</v>
      </c>
    </row>
    <row r="4167" spans="1:4" ht="24.75" customHeight="1">
      <c r="A4167" s="2">
        <v>4165</v>
      </c>
      <c r="B4167" s="2" t="str">
        <f>"高敏"</f>
        <v>高敏</v>
      </c>
      <c r="C4167" s="2" t="s">
        <v>3697</v>
      </c>
      <c r="D4167" s="2" t="s">
        <v>3501</v>
      </c>
    </row>
    <row r="4168" spans="1:4" ht="24.75" customHeight="1">
      <c r="A4168" s="2">
        <v>4166</v>
      </c>
      <c r="B4168" s="2" t="str">
        <f>"曾定雨"</f>
        <v>曾定雨</v>
      </c>
      <c r="C4168" s="2" t="s">
        <v>3698</v>
      </c>
      <c r="D4168" s="2" t="s">
        <v>3501</v>
      </c>
    </row>
    <row r="4169" spans="1:4" ht="24.75" customHeight="1">
      <c r="A4169" s="2">
        <v>4167</v>
      </c>
      <c r="B4169" s="2" t="str">
        <f>"吴芳梅"</f>
        <v>吴芳梅</v>
      </c>
      <c r="C4169" s="2" t="s">
        <v>3699</v>
      </c>
      <c r="D4169" s="2" t="s">
        <v>3501</v>
      </c>
    </row>
    <row r="4170" spans="1:4" ht="24.75" customHeight="1">
      <c r="A4170" s="2">
        <v>4168</v>
      </c>
      <c r="B4170" s="2" t="str">
        <f>"符吉科"</f>
        <v>符吉科</v>
      </c>
      <c r="C4170" s="2" t="s">
        <v>3615</v>
      </c>
      <c r="D4170" s="2" t="s">
        <v>3501</v>
      </c>
    </row>
    <row r="4171" spans="1:4" ht="24.75" customHeight="1">
      <c r="A4171" s="2">
        <v>4169</v>
      </c>
      <c r="B4171" s="2" t="str">
        <f>"黄琳玮"</f>
        <v>黄琳玮</v>
      </c>
      <c r="C4171" s="2" t="s">
        <v>2704</v>
      </c>
      <c r="D4171" s="2" t="s">
        <v>3501</v>
      </c>
    </row>
    <row r="4172" spans="1:4" ht="24.75" customHeight="1">
      <c r="A4172" s="2">
        <v>4170</v>
      </c>
      <c r="B4172" s="2" t="str">
        <f>"符传鸿"</f>
        <v>符传鸿</v>
      </c>
      <c r="C4172" s="2" t="s">
        <v>3700</v>
      </c>
      <c r="D4172" s="2" t="s">
        <v>3501</v>
      </c>
    </row>
    <row r="4173" spans="1:4" ht="24.75" customHeight="1">
      <c r="A4173" s="2">
        <v>4171</v>
      </c>
      <c r="B4173" s="2" t="str">
        <f>"王玉萍"</f>
        <v>王玉萍</v>
      </c>
      <c r="C4173" s="2" t="s">
        <v>3701</v>
      </c>
      <c r="D4173" s="2" t="s">
        <v>3501</v>
      </c>
    </row>
    <row r="4174" spans="1:4" ht="24.75" customHeight="1">
      <c r="A4174" s="2">
        <v>4172</v>
      </c>
      <c r="B4174" s="2" t="str">
        <f>"卢代平"</f>
        <v>卢代平</v>
      </c>
      <c r="C4174" s="2" t="s">
        <v>3702</v>
      </c>
      <c r="D4174" s="2" t="s">
        <v>3501</v>
      </c>
    </row>
    <row r="4175" spans="1:4" ht="24.75" customHeight="1">
      <c r="A4175" s="2">
        <v>4173</v>
      </c>
      <c r="B4175" s="2" t="str">
        <f>"张业昱"</f>
        <v>张业昱</v>
      </c>
      <c r="C4175" s="2" t="s">
        <v>3703</v>
      </c>
      <c r="D4175" s="2" t="s">
        <v>3501</v>
      </c>
    </row>
    <row r="4176" spans="1:4" ht="24.75" customHeight="1">
      <c r="A4176" s="2">
        <v>4174</v>
      </c>
      <c r="B4176" s="2" t="str">
        <f>"符英柳"</f>
        <v>符英柳</v>
      </c>
      <c r="C4176" s="2" t="s">
        <v>3704</v>
      </c>
      <c r="D4176" s="2" t="s">
        <v>3501</v>
      </c>
    </row>
    <row r="4177" spans="1:4" ht="24.75" customHeight="1">
      <c r="A4177" s="2">
        <v>4175</v>
      </c>
      <c r="B4177" s="2" t="str">
        <f>"罗世鑫"</f>
        <v>罗世鑫</v>
      </c>
      <c r="C4177" s="2" t="s">
        <v>3705</v>
      </c>
      <c r="D4177" s="2" t="s">
        <v>3501</v>
      </c>
    </row>
    <row r="4178" spans="1:4" ht="24.75" customHeight="1">
      <c r="A4178" s="2">
        <v>4176</v>
      </c>
      <c r="B4178" s="2" t="str">
        <f>"黄胜兰"</f>
        <v>黄胜兰</v>
      </c>
      <c r="C4178" s="2" t="s">
        <v>3706</v>
      </c>
      <c r="D4178" s="2" t="s">
        <v>3501</v>
      </c>
    </row>
    <row r="4179" spans="1:4" ht="24.75" customHeight="1">
      <c r="A4179" s="2">
        <v>4177</v>
      </c>
      <c r="B4179" s="2" t="str">
        <f>"吴丽二"</f>
        <v>吴丽二</v>
      </c>
      <c r="C4179" s="2" t="s">
        <v>3707</v>
      </c>
      <c r="D4179" s="2" t="s">
        <v>3501</v>
      </c>
    </row>
    <row r="4180" spans="1:4" ht="24.75" customHeight="1">
      <c r="A4180" s="2">
        <v>4178</v>
      </c>
      <c r="B4180" s="2" t="str">
        <f>"周碧江"</f>
        <v>周碧江</v>
      </c>
      <c r="C4180" s="2" t="s">
        <v>3181</v>
      </c>
      <c r="D4180" s="2" t="s">
        <v>3501</v>
      </c>
    </row>
    <row r="4181" spans="1:4" ht="24.75" customHeight="1">
      <c r="A4181" s="2">
        <v>4179</v>
      </c>
      <c r="B4181" s="2" t="str">
        <f>"郑其震"</f>
        <v>郑其震</v>
      </c>
      <c r="C4181" s="2" t="s">
        <v>1123</v>
      </c>
      <c r="D4181" s="2" t="s">
        <v>3501</v>
      </c>
    </row>
    <row r="4182" spans="1:4" ht="24.75" customHeight="1">
      <c r="A4182" s="2">
        <v>4180</v>
      </c>
      <c r="B4182" s="2" t="str">
        <f>"王小盼"</f>
        <v>王小盼</v>
      </c>
      <c r="C4182" s="2" t="s">
        <v>2327</v>
      </c>
      <c r="D4182" s="2" t="s">
        <v>3501</v>
      </c>
    </row>
    <row r="4183" spans="1:4" ht="24.75" customHeight="1">
      <c r="A4183" s="2">
        <v>4181</v>
      </c>
      <c r="B4183" s="2" t="str">
        <f>"覃亚芳"</f>
        <v>覃亚芳</v>
      </c>
      <c r="C4183" s="2" t="s">
        <v>3708</v>
      </c>
      <c r="D4183" s="2" t="s">
        <v>3501</v>
      </c>
    </row>
    <row r="4184" spans="1:4" ht="24.75" customHeight="1">
      <c r="A4184" s="2">
        <v>4182</v>
      </c>
      <c r="B4184" s="2" t="str">
        <f>"李博士"</f>
        <v>李博士</v>
      </c>
      <c r="C4184" s="2" t="s">
        <v>3709</v>
      </c>
      <c r="D4184" s="2" t="s">
        <v>3501</v>
      </c>
    </row>
    <row r="4185" spans="1:4" ht="24.75" customHeight="1">
      <c r="A4185" s="2">
        <v>4183</v>
      </c>
      <c r="B4185" s="2" t="str">
        <f>"张祎睿"</f>
        <v>张祎睿</v>
      </c>
      <c r="C4185" s="2" t="s">
        <v>3710</v>
      </c>
      <c r="D4185" s="2" t="s">
        <v>3501</v>
      </c>
    </row>
    <row r="4186" spans="1:4" ht="24.75" customHeight="1">
      <c r="A4186" s="2">
        <v>4184</v>
      </c>
      <c r="B4186" s="2" t="str">
        <f>"陈巧蓓"</f>
        <v>陈巧蓓</v>
      </c>
      <c r="C4186" s="2" t="s">
        <v>3711</v>
      </c>
      <c r="D4186" s="2" t="s">
        <v>3501</v>
      </c>
    </row>
    <row r="4187" spans="1:4" ht="24.75" customHeight="1">
      <c r="A4187" s="2">
        <v>4185</v>
      </c>
      <c r="B4187" s="2" t="str">
        <f>"沈馨怡"</f>
        <v>沈馨怡</v>
      </c>
      <c r="C4187" s="2" t="s">
        <v>1895</v>
      </c>
      <c r="D4187" s="2" t="s">
        <v>3501</v>
      </c>
    </row>
    <row r="4188" spans="1:4" ht="24.75" customHeight="1">
      <c r="A4188" s="2">
        <v>4186</v>
      </c>
      <c r="B4188" s="2" t="str">
        <f>"郭春萍"</f>
        <v>郭春萍</v>
      </c>
      <c r="C4188" s="2" t="s">
        <v>3712</v>
      </c>
      <c r="D4188" s="2" t="s">
        <v>3501</v>
      </c>
    </row>
    <row r="4189" spans="1:4" ht="24.75" customHeight="1">
      <c r="A4189" s="2">
        <v>4187</v>
      </c>
      <c r="B4189" s="2" t="str">
        <f>"梁婷婷"</f>
        <v>梁婷婷</v>
      </c>
      <c r="C4189" s="2" t="s">
        <v>3713</v>
      </c>
      <c r="D4189" s="2" t="s">
        <v>3501</v>
      </c>
    </row>
    <row r="4190" spans="1:4" ht="24.75" customHeight="1">
      <c r="A4190" s="2">
        <v>4188</v>
      </c>
      <c r="B4190" s="2" t="str">
        <f>"苏妍彦"</f>
        <v>苏妍彦</v>
      </c>
      <c r="C4190" s="2" t="s">
        <v>3714</v>
      </c>
      <c r="D4190" s="2" t="s">
        <v>3501</v>
      </c>
    </row>
    <row r="4191" spans="1:4" ht="24.75" customHeight="1">
      <c r="A4191" s="2">
        <v>4189</v>
      </c>
      <c r="B4191" s="2" t="str">
        <f>"吴澄榕"</f>
        <v>吴澄榕</v>
      </c>
      <c r="C4191" s="2" t="s">
        <v>3715</v>
      </c>
      <c r="D4191" s="2" t="s">
        <v>3501</v>
      </c>
    </row>
    <row r="4192" spans="1:4" ht="24.75" customHeight="1">
      <c r="A4192" s="2">
        <v>4190</v>
      </c>
      <c r="B4192" s="2" t="str">
        <f>"唐婷婷"</f>
        <v>唐婷婷</v>
      </c>
      <c r="C4192" s="2" t="s">
        <v>3716</v>
      </c>
      <c r="D4192" s="2" t="s">
        <v>3501</v>
      </c>
    </row>
    <row r="4193" spans="1:4" ht="24.75" customHeight="1">
      <c r="A4193" s="2">
        <v>4191</v>
      </c>
      <c r="B4193" s="2" t="str">
        <f>"张晓钰"</f>
        <v>张晓钰</v>
      </c>
      <c r="C4193" s="2" t="s">
        <v>3717</v>
      </c>
      <c r="D4193" s="2" t="s">
        <v>3501</v>
      </c>
    </row>
    <row r="4194" spans="1:4" ht="24.75" customHeight="1">
      <c r="A4194" s="2">
        <v>4192</v>
      </c>
      <c r="B4194" s="2" t="str">
        <f>"王少伶"</f>
        <v>王少伶</v>
      </c>
      <c r="C4194" s="2" t="s">
        <v>2439</v>
      </c>
      <c r="D4194" s="2" t="s">
        <v>3501</v>
      </c>
    </row>
    <row r="4195" spans="1:4" ht="24.75" customHeight="1">
      <c r="A4195" s="2">
        <v>4193</v>
      </c>
      <c r="B4195" s="2" t="str">
        <f>"蔡灼荣"</f>
        <v>蔡灼荣</v>
      </c>
      <c r="C4195" s="2" t="s">
        <v>3718</v>
      </c>
      <c r="D4195" s="2" t="s">
        <v>3501</v>
      </c>
    </row>
    <row r="4196" spans="1:4" ht="24.75" customHeight="1">
      <c r="A4196" s="2">
        <v>4194</v>
      </c>
      <c r="B4196" s="2" t="str">
        <f>"王慧芳"</f>
        <v>王慧芳</v>
      </c>
      <c r="C4196" s="2" t="s">
        <v>1691</v>
      </c>
      <c r="D4196" s="2" t="s">
        <v>3501</v>
      </c>
    </row>
    <row r="4197" spans="1:4" ht="24.75" customHeight="1">
      <c r="A4197" s="2">
        <v>4195</v>
      </c>
      <c r="B4197" s="2" t="str">
        <f>"陈淑婷"</f>
        <v>陈淑婷</v>
      </c>
      <c r="C4197" s="2" t="s">
        <v>1180</v>
      </c>
      <c r="D4197" s="2" t="s">
        <v>3501</v>
      </c>
    </row>
    <row r="4198" spans="1:4" ht="24.75" customHeight="1">
      <c r="A4198" s="2">
        <v>4196</v>
      </c>
      <c r="B4198" s="2" t="str">
        <f>"张慧"</f>
        <v>张慧</v>
      </c>
      <c r="C4198" s="2" t="s">
        <v>3719</v>
      </c>
      <c r="D4198" s="2" t="s">
        <v>3501</v>
      </c>
    </row>
    <row r="4199" spans="1:4" ht="24.75" customHeight="1">
      <c r="A4199" s="2">
        <v>4197</v>
      </c>
      <c r="B4199" s="2" t="str">
        <f>"华小环"</f>
        <v>华小环</v>
      </c>
      <c r="C4199" s="2" t="s">
        <v>3720</v>
      </c>
      <c r="D4199" s="2" t="s">
        <v>3501</v>
      </c>
    </row>
    <row r="4200" spans="1:4" ht="24.75" customHeight="1">
      <c r="A4200" s="2">
        <v>4198</v>
      </c>
      <c r="B4200" s="2" t="str">
        <f>"林少丽"</f>
        <v>林少丽</v>
      </c>
      <c r="C4200" s="2" t="s">
        <v>3721</v>
      </c>
      <c r="D4200" s="2" t="s">
        <v>3501</v>
      </c>
    </row>
    <row r="4201" spans="1:4" ht="24.75" customHeight="1">
      <c r="A4201" s="2">
        <v>4199</v>
      </c>
      <c r="B4201" s="2" t="str">
        <f>"符说"</f>
        <v>符说</v>
      </c>
      <c r="C4201" s="2" t="s">
        <v>3722</v>
      </c>
      <c r="D4201" s="2" t="s">
        <v>3501</v>
      </c>
    </row>
    <row r="4202" spans="1:4" ht="24.75" customHeight="1">
      <c r="A4202" s="2">
        <v>4200</v>
      </c>
      <c r="B4202" s="2" t="str">
        <f>"邱娟娣"</f>
        <v>邱娟娣</v>
      </c>
      <c r="C4202" s="2" t="s">
        <v>3278</v>
      </c>
      <c r="D4202" s="2" t="s">
        <v>3501</v>
      </c>
    </row>
    <row r="4203" spans="1:4" ht="24.75" customHeight="1">
      <c r="A4203" s="2">
        <v>4201</v>
      </c>
      <c r="B4203" s="2" t="str">
        <f>"黄丹丹"</f>
        <v>黄丹丹</v>
      </c>
      <c r="C4203" s="2" t="s">
        <v>3723</v>
      </c>
      <c r="D4203" s="2" t="s">
        <v>3501</v>
      </c>
    </row>
    <row r="4204" spans="1:4" ht="24.75" customHeight="1">
      <c r="A4204" s="2">
        <v>4202</v>
      </c>
      <c r="B4204" s="2" t="str">
        <f>"张南专"</f>
        <v>张南专</v>
      </c>
      <c r="C4204" s="2" t="s">
        <v>3724</v>
      </c>
      <c r="D4204" s="2" t="s">
        <v>3501</v>
      </c>
    </row>
    <row r="4205" spans="1:4" ht="24.75" customHeight="1">
      <c r="A4205" s="2">
        <v>4203</v>
      </c>
      <c r="B4205" s="2" t="str">
        <f>"高雪莲"</f>
        <v>高雪莲</v>
      </c>
      <c r="C4205" s="2" t="s">
        <v>3725</v>
      </c>
      <c r="D4205" s="2" t="s">
        <v>3501</v>
      </c>
    </row>
    <row r="4206" spans="1:4" ht="24.75" customHeight="1">
      <c r="A4206" s="2">
        <v>4204</v>
      </c>
      <c r="B4206" s="2" t="str">
        <f>"吴含泽"</f>
        <v>吴含泽</v>
      </c>
      <c r="C4206" s="2" t="s">
        <v>3726</v>
      </c>
      <c r="D4206" s="2" t="s">
        <v>3501</v>
      </c>
    </row>
    <row r="4207" spans="1:4" ht="24.75" customHeight="1">
      <c r="A4207" s="2">
        <v>4205</v>
      </c>
      <c r="B4207" s="2" t="str">
        <f>"郑明岩"</f>
        <v>郑明岩</v>
      </c>
      <c r="C4207" s="2" t="s">
        <v>3727</v>
      </c>
      <c r="D4207" s="2" t="s">
        <v>3501</v>
      </c>
    </row>
    <row r="4208" spans="1:4" ht="24.75" customHeight="1">
      <c r="A4208" s="2">
        <v>4206</v>
      </c>
      <c r="B4208" s="2" t="str">
        <f>"余小丹"</f>
        <v>余小丹</v>
      </c>
      <c r="C4208" s="2" t="s">
        <v>3728</v>
      </c>
      <c r="D4208" s="2" t="s">
        <v>3501</v>
      </c>
    </row>
    <row r="4209" spans="1:4" ht="24.75" customHeight="1">
      <c r="A4209" s="2">
        <v>4207</v>
      </c>
      <c r="B4209" s="2" t="str">
        <f>"陈淑柳"</f>
        <v>陈淑柳</v>
      </c>
      <c r="C4209" s="2" t="s">
        <v>3729</v>
      </c>
      <c r="D4209" s="2" t="s">
        <v>3501</v>
      </c>
    </row>
    <row r="4210" spans="1:4" ht="24.75" customHeight="1">
      <c r="A4210" s="2">
        <v>4208</v>
      </c>
      <c r="B4210" s="2" t="str">
        <f>"丁珊珊"</f>
        <v>丁珊珊</v>
      </c>
      <c r="C4210" s="2" t="s">
        <v>3730</v>
      </c>
      <c r="D4210" s="2" t="s">
        <v>3501</v>
      </c>
    </row>
    <row r="4211" spans="1:4" ht="24.75" customHeight="1">
      <c r="A4211" s="2">
        <v>4209</v>
      </c>
      <c r="B4211" s="2" t="str">
        <f>"许园"</f>
        <v>许园</v>
      </c>
      <c r="C4211" s="2" t="s">
        <v>3731</v>
      </c>
      <c r="D4211" s="2" t="s">
        <v>3501</v>
      </c>
    </row>
    <row r="4212" spans="1:4" ht="24.75" customHeight="1">
      <c r="A4212" s="2">
        <v>4210</v>
      </c>
      <c r="B4212" s="2" t="str">
        <f>"陈小卉"</f>
        <v>陈小卉</v>
      </c>
      <c r="C4212" s="2" t="s">
        <v>3732</v>
      </c>
      <c r="D4212" s="2" t="s">
        <v>3501</v>
      </c>
    </row>
    <row r="4213" spans="1:4" ht="24.75" customHeight="1">
      <c r="A4213" s="2">
        <v>4211</v>
      </c>
      <c r="B4213" s="2" t="str">
        <f>"叶海燕"</f>
        <v>叶海燕</v>
      </c>
      <c r="C4213" s="2" t="s">
        <v>3733</v>
      </c>
      <c r="D4213" s="2" t="s">
        <v>3501</v>
      </c>
    </row>
    <row r="4214" spans="1:4" ht="24.75" customHeight="1">
      <c r="A4214" s="2">
        <v>4212</v>
      </c>
      <c r="B4214" s="2" t="str">
        <f>"吴萱娃"</f>
        <v>吴萱娃</v>
      </c>
      <c r="C4214" s="2" t="s">
        <v>3734</v>
      </c>
      <c r="D4214" s="2" t="s">
        <v>3501</v>
      </c>
    </row>
    <row r="4215" spans="1:4" ht="24.75" customHeight="1">
      <c r="A4215" s="2">
        <v>4213</v>
      </c>
      <c r="B4215" s="2" t="str">
        <f>"林明原"</f>
        <v>林明原</v>
      </c>
      <c r="C4215" s="2" t="s">
        <v>3735</v>
      </c>
      <c r="D4215" s="2" t="s">
        <v>3501</v>
      </c>
    </row>
    <row r="4216" spans="1:4" ht="24.75" customHeight="1">
      <c r="A4216" s="2">
        <v>4214</v>
      </c>
      <c r="B4216" s="2" t="str">
        <f>"赵丽"</f>
        <v>赵丽</v>
      </c>
      <c r="C4216" s="2" t="s">
        <v>3736</v>
      </c>
      <c r="D4216" s="2" t="s">
        <v>3501</v>
      </c>
    </row>
    <row r="4217" spans="1:4" ht="24.75" customHeight="1">
      <c r="A4217" s="2">
        <v>4215</v>
      </c>
      <c r="B4217" s="2" t="str">
        <f>"郑小娜"</f>
        <v>郑小娜</v>
      </c>
      <c r="C4217" s="2" t="s">
        <v>3737</v>
      </c>
      <c r="D4217" s="2" t="s">
        <v>3501</v>
      </c>
    </row>
    <row r="4218" spans="1:4" ht="24.75" customHeight="1">
      <c r="A4218" s="2">
        <v>4216</v>
      </c>
      <c r="B4218" s="2" t="str">
        <f>"陈玲玲"</f>
        <v>陈玲玲</v>
      </c>
      <c r="C4218" s="2" t="s">
        <v>3738</v>
      </c>
      <c r="D4218" s="2" t="s">
        <v>3501</v>
      </c>
    </row>
    <row r="4219" spans="1:4" ht="24.75" customHeight="1">
      <c r="A4219" s="2">
        <v>4217</v>
      </c>
      <c r="B4219" s="2" t="str">
        <f>"文云涛"</f>
        <v>文云涛</v>
      </c>
      <c r="C4219" s="2" t="s">
        <v>3739</v>
      </c>
      <c r="D4219" s="2" t="s">
        <v>3501</v>
      </c>
    </row>
    <row r="4220" spans="1:4" ht="24.75" customHeight="1">
      <c r="A4220" s="2">
        <v>4218</v>
      </c>
      <c r="B4220" s="2" t="str">
        <f>"王海瑜"</f>
        <v>王海瑜</v>
      </c>
      <c r="C4220" s="2" t="s">
        <v>3740</v>
      </c>
      <c r="D4220" s="2" t="s">
        <v>3501</v>
      </c>
    </row>
    <row r="4221" spans="1:4" ht="24.75" customHeight="1">
      <c r="A4221" s="2">
        <v>4219</v>
      </c>
      <c r="B4221" s="2" t="str">
        <f>"黄小敏"</f>
        <v>黄小敏</v>
      </c>
      <c r="C4221" s="2" t="s">
        <v>3741</v>
      </c>
      <c r="D4221" s="2" t="s">
        <v>3501</v>
      </c>
    </row>
    <row r="4222" spans="1:4" ht="24.75" customHeight="1">
      <c r="A4222" s="2">
        <v>4220</v>
      </c>
      <c r="B4222" s="2" t="str">
        <f>"黄文蕾"</f>
        <v>黄文蕾</v>
      </c>
      <c r="C4222" s="2" t="s">
        <v>3742</v>
      </c>
      <c r="D4222" s="2" t="s">
        <v>3501</v>
      </c>
    </row>
    <row r="4223" spans="1:4" ht="24.75" customHeight="1">
      <c r="A4223" s="2">
        <v>4221</v>
      </c>
      <c r="B4223" s="2" t="str">
        <f>"黄泽蓝"</f>
        <v>黄泽蓝</v>
      </c>
      <c r="C4223" s="2" t="s">
        <v>3743</v>
      </c>
      <c r="D4223" s="2" t="s">
        <v>3501</v>
      </c>
    </row>
    <row r="4224" spans="1:4" ht="24.75" customHeight="1">
      <c r="A4224" s="2">
        <v>4222</v>
      </c>
      <c r="B4224" s="2" t="str">
        <f>"赵丹"</f>
        <v>赵丹</v>
      </c>
      <c r="C4224" s="2" t="s">
        <v>3744</v>
      </c>
      <c r="D4224" s="2" t="s">
        <v>3501</v>
      </c>
    </row>
    <row r="4225" spans="1:4" ht="24.75" customHeight="1">
      <c r="A4225" s="2">
        <v>4223</v>
      </c>
      <c r="B4225" s="2" t="str">
        <f>"曾凤仪"</f>
        <v>曾凤仪</v>
      </c>
      <c r="C4225" s="2" t="s">
        <v>3745</v>
      </c>
      <c r="D4225" s="2" t="s">
        <v>3501</v>
      </c>
    </row>
    <row r="4226" spans="1:4" ht="24.75" customHeight="1">
      <c r="A4226" s="2">
        <v>4224</v>
      </c>
      <c r="B4226" s="2" t="str">
        <f>"高香奇"</f>
        <v>高香奇</v>
      </c>
      <c r="C4226" s="2" t="s">
        <v>3746</v>
      </c>
      <c r="D4226" s="2" t="s">
        <v>3501</v>
      </c>
    </row>
    <row r="4227" spans="1:4" ht="24.75" customHeight="1">
      <c r="A4227" s="2">
        <v>4225</v>
      </c>
      <c r="B4227" s="2" t="str">
        <f>"周子棋"</f>
        <v>周子棋</v>
      </c>
      <c r="C4227" s="2" t="s">
        <v>912</v>
      </c>
      <c r="D4227" s="2" t="s">
        <v>3501</v>
      </c>
    </row>
    <row r="4228" spans="1:4" ht="24.75" customHeight="1">
      <c r="A4228" s="2">
        <v>4226</v>
      </c>
      <c r="B4228" s="2" t="str">
        <f>"严丽凤"</f>
        <v>严丽凤</v>
      </c>
      <c r="C4228" s="2" t="s">
        <v>3747</v>
      </c>
      <c r="D4228" s="2" t="s">
        <v>3501</v>
      </c>
    </row>
    <row r="4229" spans="1:4" ht="24.75" customHeight="1">
      <c r="A4229" s="2">
        <v>4227</v>
      </c>
      <c r="B4229" s="2" t="str">
        <f>"曾素妮"</f>
        <v>曾素妮</v>
      </c>
      <c r="C4229" s="2" t="s">
        <v>1489</v>
      </c>
      <c r="D4229" s="2" t="s">
        <v>3501</v>
      </c>
    </row>
    <row r="4230" spans="1:4" ht="24.75" customHeight="1">
      <c r="A4230" s="2">
        <v>4228</v>
      </c>
      <c r="B4230" s="2" t="str">
        <f>"吴奇"</f>
        <v>吴奇</v>
      </c>
      <c r="C4230" s="2" t="s">
        <v>3748</v>
      </c>
      <c r="D4230" s="2" t="s">
        <v>3501</v>
      </c>
    </row>
    <row r="4231" spans="1:4" ht="24.75" customHeight="1">
      <c r="A4231" s="2">
        <v>4229</v>
      </c>
      <c r="B4231" s="2" t="str">
        <f>"李珍丽"</f>
        <v>李珍丽</v>
      </c>
      <c r="C4231" s="2" t="s">
        <v>3595</v>
      </c>
      <c r="D4231" s="2" t="s">
        <v>3501</v>
      </c>
    </row>
    <row r="4232" spans="1:4" ht="24.75" customHeight="1">
      <c r="A4232" s="2">
        <v>4230</v>
      </c>
      <c r="B4232" s="2" t="str">
        <f>"黄芳蔚"</f>
        <v>黄芳蔚</v>
      </c>
      <c r="C4232" s="2" t="s">
        <v>2546</v>
      </c>
      <c r="D4232" s="2" t="s">
        <v>3501</v>
      </c>
    </row>
    <row r="4233" spans="1:4" ht="24.75" customHeight="1">
      <c r="A4233" s="2">
        <v>4231</v>
      </c>
      <c r="B4233" s="2" t="str">
        <f>"王翔鹰"</f>
        <v>王翔鹰</v>
      </c>
      <c r="C4233" s="2" t="s">
        <v>3749</v>
      </c>
      <c r="D4233" s="2" t="s">
        <v>3501</v>
      </c>
    </row>
    <row r="4234" spans="1:4" ht="24.75" customHeight="1">
      <c r="A4234" s="2">
        <v>4232</v>
      </c>
      <c r="B4234" s="2" t="str">
        <f>"卜单"</f>
        <v>卜单</v>
      </c>
      <c r="C4234" s="2" t="s">
        <v>3750</v>
      </c>
      <c r="D4234" s="2" t="s">
        <v>3501</v>
      </c>
    </row>
    <row r="4235" spans="1:4" ht="24.75" customHeight="1">
      <c r="A4235" s="2">
        <v>4233</v>
      </c>
      <c r="B4235" s="2" t="str">
        <f>"黄卫立"</f>
        <v>黄卫立</v>
      </c>
      <c r="C4235" s="2" t="s">
        <v>3751</v>
      </c>
      <c r="D4235" s="2" t="s">
        <v>3501</v>
      </c>
    </row>
    <row r="4236" spans="1:4" ht="24.75" customHeight="1">
      <c r="A4236" s="2">
        <v>4234</v>
      </c>
      <c r="B4236" s="2" t="str">
        <f>"曾天婷"</f>
        <v>曾天婷</v>
      </c>
      <c r="C4236" s="2" t="s">
        <v>3752</v>
      </c>
      <c r="D4236" s="2" t="s">
        <v>3501</v>
      </c>
    </row>
    <row r="4237" spans="1:4" ht="24.75" customHeight="1">
      <c r="A4237" s="2">
        <v>4235</v>
      </c>
      <c r="B4237" s="2" t="str">
        <f>"刘欣琪"</f>
        <v>刘欣琪</v>
      </c>
      <c r="C4237" s="2" t="s">
        <v>3753</v>
      </c>
      <c r="D4237" s="2" t="s">
        <v>3501</v>
      </c>
    </row>
    <row r="4238" spans="1:4" ht="24.75" customHeight="1">
      <c r="A4238" s="2">
        <v>4236</v>
      </c>
      <c r="B4238" s="2" t="str">
        <f>"陈曦"</f>
        <v>陈曦</v>
      </c>
      <c r="C4238" s="2" t="s">
        <v>975</v>
      </c>
      <c r="D4238" s="2" t="s">
        <v>3501</v>
      </c>
    </row>
    <row r="4239" spans="1:4" ht="24.75" customHeight="1">
      <c r="A4239" s="2">
        <v>4237</v>
      </c>
      <c r="B4239" s="2" t="str">
        <f>"符兰雪"</f>
        <v>符兰雪</v>
      </c>
      <c r="C4239" s="2" t="s">
        <v>3754</v>
      </c>
      <c r="D4239" s="2" t="s">
        <v>3501</v>
      </c>
    </row>
    <row r="4240" spans="1:4" ht="24.75" customHeight="1">
      <c r="A4240" s="2">
        <v>4238</v>
      </c>
      <c r="B4240" s="2" t="str">
        <f>"杨兹伟"</f>
        <v>杨兹伟</v>
      </c>
      <c r="C4240" s="2" t="s">
        <v>3755</v>
      </c>
      <c r="D4240" s="2" t="s">
        <v>3501</v>
      </c>
    </row>
    <row r="4241" spans="1:4" ht="24.75" customHeight="1">
      <c r="A4241" s="2">
        <v>4239</v>
      </c>
      <c r="B4241" s="2" t="str">
        <f>"李珍珍"</f>
        <v>李珍珍</v>
      </c>
      <c r="C4241" s="2" t="s">
        <v>3756</v>
      </c>
      <c r="D4241" s="2" t="s">
        <v>3501</v>
      </c>
    </row>
    <row r="4242" spans="1:4" ht="24.75" customHeight="1">
      <c r="A4242" s="2">
        <v>4240</v>
      </c>
      <c r="B4242" s="2" t="str">
        <f>"王瑶"</f>
        <v>王瑶</v>
      </c>
      <c r="C4242" s="2" t="s">
        <v>3757</v>
      </c>
      <c r="D4242" s="2" t="s">
        <v>3501</v>
      </c>
    </row>
    <row r="4243" spans="1:4" ht="24.75" customHeight="1">
      <c r="A4243" s="2">
        <v>4241</v>
      </c>
      <c r="B4243" s="2" t="str">
        <f>"黄秋英"</f>
        <v>黄秋英</v>
      </c>
      <c r="C4243" s="2" t="s">
        <v>3758</v>
      </c>
      <c r="D4243" s="2" t="s">
        <v>3501</v>
      </c>
    </row>
    <row r="4244" spans="1:4" ht="24.75" customHeight="1">
      <c r="A4244" s="2">
        <v>4242</v>
      </c>
      <c r="B4244" s="2" t="str">
        <f>"陈星"</f>
        <v>陈星</v>
      </c>
      <c r="C4244" s="2" t="s">
        <v>3759</v>
      </c>
      <c r="D4244" s="2" t="s">
        <v>3501</v>
      </c>
    </row>
    <row r="4245" spans="1:4" ht="24.75" customHeight="1">
      <c r="A4245" s="2">
        <v>4243</v>
      </c>
      <c r="B4245" s="2" t="str">
        <f>"沈文静"</f>
        <v>沈文静</v>
      </c>
      <c r="C4245" s="2" t="s">
        <v>3760</v>
      </c>
      <c r="D4245" s="2" t="s">
        <v>3501</v>
      </c>
    </row>
    <row r="4246" spans="1:4" ht="24.75" customHeight="1">
      <c r="A4246" s="2">
        <v>4244</v>
      </c>
      <c r="B4246" s="2" t="str">
        <f>"邝洁"</f>
        <v>邝洁</v>
      </c>
      <c r="C4246" s="2" t="s">
        <v>3761</v>
      </c>
      <c r="D4246" s="2" t="s">
        <v>3501</v>
      </c>
    </row>
    <row r="4247" spans="1:4" ht="24.75" customHeight="1">
      <c r="A4247" s="2">
        <v>4245</v>
      </c>
      <c r="B4247" s="2" t="str">
        <f>"翁楠"</f>
        <v>翁楠</v>
      </c>
      <c r="C4247" s="2" t="s">
        <v>3762</v>
      </c>
      <c r="D4247" s="2" t="s">
        <v>3501</v>
      </c>
    </row>
    <row r="4248" spans="1:4" ht="24.75" customHeight="1">
      <c r="A4248" s="2">
        <v>4246</v>
      </c>
      <c r="B4248" s="2" t="str">
        <f>"何瑞瑶"</f>
        <v>何瑞瑶</v>
      </c>
      <c r="C4248" s="2" t="s">
        <v>3763</v>
      </c>
      <c r="D4248" s="2" t="s">
        <v>3501</v>
      </c>
    </row>
    <row r="4249" spans="1:4" ht="24.75" customHeight="1">
      <c r="A4249" s="2">
        <v>4247</v>
      </c>
      <c r="B4249" s="2" t="str">
        <f>"陈铭"</f>
        <v>陈铭</v>
      </c>
      <c r="C4249" s="2" t="s">
        <v>3764</v>
      </c>
      <c r="D4249" s="2" t="s">
        <v>3501</v>
      </c>
    </row>
    <row r="4250" spans="1:4" ht="24.75" customHeight="1">
      <c r="A4250" s="2">
        <v>4248</v>
      </c>
      <c r="B4250" s="2" t="str">
        <f>"谭春娇"</f>
        <v>谭春娇</v>
      </c>
      <c r="C4250" s="2" t="s">
        <v>3462</v>
      </c>
      <c r="D4250" s="2" t="s">
        <v>3501</v>
      </c>
    </row>
    <row r="4251" spans="1:4" ht="24.75" customHeight="1">
      <c r="A4251" s="2">
        <v>4249</v>
      </c>
      <c r="B4251" s="2" t="str">
        <f>"陈善康"</f>
        <v>陈善康</v>
      </c>
      <c r="C4251" s="2" t="s">
        <v>1305</v>
      </c>
      <c r="D4251" s="2" t="s">
        <v>3501</v>
      </c>
    </row>
    <row r="4252" spans="1:4" ht="24.75" customHeight="1">
      <c r="A4252" s="2">
        <v>4250</v>
      </c>
      <c r="B4252" s="2" t="str">
        <f>"谢振蕊"</f>
        <v>谢振蕊</v>
      </c>
      <c r="C4252" s="2" t="s">
        <v>3765</v>
      </c>
      <c r="D4252" s="2" t="s">
        <v>3501</v>
      </c>
    </row>
    <row r="4253" spans="1:4" ht="24.75" customHeight="1">
      <c r="A4253" s="2">
        <v>4251</v>
      </c>
      <c r="B4253" s="2" t="str">
        <f>"翁良娜"</f>
        <v>翁良娜</v>
      </c>
      <c r="C4253" s="2" t="s">
        <v>1885</v>
      </c>
      <c r="D4253" s="2" t="s">
        <v>3501</v>
      </c>
    </row>
    <row r="4254" spans="1:4" ht="24.75" customHeight="1">
      <c r="A4254" s="2">
        <v>4252</v>
      </c>
      <c r="B4254" s="2" t="str">
        <f>"林翠艳"</f>
        <v>林翠艳</v>
      </c>
      <c r="C4254" s="2" t="s">
        <v>3766</v>
      </c>
      <c r="D4254" s="2" t="s">
        <v>3501</v>
      </c>
    </row>
    <row r="4255" spans="1:4" ht="24.75" customHeight="1">
      <c r="A4255" s="2">
        <v>4253</v>
      </c>
      <c r="B4255" s="2" t="str">
        <f>"王晓玉"</f>
        <v>王晓玉</v>
      </c>
      <c r="C4255" s="2" t="s">
        <v>3767</v>
      </c>
      <c r="D4255" s="2" t="s">
        <v>3501</v>
      </c>
    </row>
    <row r="4256" spans="1:4" ht="24.75" customHeight="1">
      <c r="A4256" s="2">
        <v>4254</v>
      </c>
      <c r="B4256" s="2" t="str">
        <f>"杨雪眉"</f>
        <v>杨雪眉</v>
      </c>
      <c r="C4256" s="2" t="s">
        <v>3768</v>
      </c>
      <c r="D4256" s="2" t="s">
        <v>3501</v>
      </c>
    </row>
    <row r="4257" spans="1:4" ht="24.75" customHeight="1">
      <c r="A4257" s="2">
        <v>4255</v>
      </c>
      <c r="B4257" s="2" t="str">
        <f>"唐琦琦"</f>
        <v>唐琦琦</v>
      </c>
      <c r="C4257" s="2" t="s">
        <v>3769</v>
      </c>
      <c r="D4257" s="2" t="s">
        <v>3501</v>
      </c>
    </row>
    <row r="4258" spans="1:4" ht="24.75" customHeight="1">
      <c r="A4258" s="2">
        <v>4256</v>
      </c>
      <c r="B4258" s="2" t="str">
        <f>"许伟玲"</f>
        <v>许伟玲</v>
      </c>
      <c r="C4258" s="2" t="s">
        <v>3770</v>
      </c>
      <c r="D4258" s="2" t="s">
        <v>3501</v>
      </c>
    </row>
    <row r="4259" spans="1:4" ht="24.75" customHeight="1">
      <c r="A4259" s="2">
        <v>4257</v>
      </c>
      <c r="B4259" s="2" t="str">
        <f>"叶金莹"</f>
        <v>叶金莹</v>
      </c>
      <c r="C4259" s="2" t="s">
        <v>2159</v>
      </c>
      <c r="D4259" s="2" t="s">
        <v>3501</v>
      </c>
    </row>
    <row r="4260" spans="1:4" ht="24.75" customHeight="1">
      <c r="A4260" s="2">
        <v>4258</v>
      </c>
      <c r="B4260" s="2" t="str">
        <f>"赵妹菊"</f>
        <v>赵妹菊</v>
      </c>
      <c r="C4260" s="2" t="s">
        <v>3771</v>
      </c>
      <c r="D4260" s="2" t="s">
        <v>3501</v>
      </c>
    </row>
    <row r="4261" spans="1:4" ht="24.75" customHeight="1">
      <c r="A4261" s="2">
        <v>4259</v>
      </c>
      <c r="B4261" s="2" t="str">
        <f>"苏小妹"</f>
        <v>苏小妹</v>
      </c>
      <c r="C4261" s="2" t="s">
        <v>3772</v>
      </c>
      <c r="D4261" s="2" t="s">
        <v>3501</v>
      </c>
    </row>
    <row r="4262" spans="1:4" ht="24.75" customHeight="1">
      <c r="A4262" s="2">
        <v>4260</v>
      </c>
      <c r="B4262" s="2" t="str">
        <f>"何丽薪"</f>
        <v>何丽薪</v>
      </c>
      <c r="C4262" s="2" t="s">
        <v>3773</v>
      </c>
      <c r="D4262" s="2" t="s">
        <v>3501</v>
      </c>
    </row>
    <row r="4263" spans="1:4" ht="24.75" customHeight="1">
      <c r="A4263" s="2">
        <v>4261</v>
      </c>
      <c r="B4263" s="2" t="str">
        <f>"吕雯"</f>
        <v>吕雯</v>
      </c>
      <c r="C4263" s="2" t="s">
        <v>3774</v>
      </c>
      <c r="D4263" s="2" t="s">
        <v>3501</v>
      </c>
    </row>
    <row r="4264" spans="1:4" ht="24.75" customHeight="1">
      <c r="A4264" s="2">
        <v>4262</v>
      </c>
      <c r="B4264" s="2" t="str">
        <f>"吴蕴怡"</f>
        <v>吴蕴怡</v>
      </c>
      <c r="C4264" s="2" t="s">
        <v>3775</v>
      </c>
      <c r="D4264" s="2" t="s">
        <v>3501</v>
      </c>
    </row>
    <row r="4265" spans="1:4" ht="24.75" customHeight="1">
      <c r="A4265" s="2">
        <v>4263</v>
      </c>
      <c r="B4265" s="2" t="str">
        <f>"桂婷婷"</f>
        <v>桂婷婷</v>
      </c>
      <c r="C4265" s="2" t="s">
        <v>3776</v>
      </c>
      <c r="D4265" s="2" t="s">
        <v>3501</v>
      </c>
    </row>
    <row r="4266" spans="1:4" ht="24.75" customHeight="1">
      <c r="A4266" s="2">
        <v>4264</v>
      </c>
      <c r="B4266" s="2" t="str">
        <f>"王映娇"</f>
        <v>王映娇</v>
      </c>
      <c r="C4266" s="2" t="s">
        <v>3777</v>
      </c>
      <c r="D4266" s="2" t="s">
        <v>3501</v>
      </c>
    </row>
    <row r="4267" spans="1:4" ht="24.75" customHeight="1">
      <c r="A4267" s="2">
        <v>4265</v>
      </c>
      <c r="B4267" s="2" t="str">
        <f>"宋光宏"</f>
        <v>宋光宏</v>
      </c>
      <c r="C4267" s="2" t="s">
        <v>1123</v>
      </c>
      <c r="D4267" s="2" t="s">
        <v>3501</v>
      </c>
    </row>
    <row r="4268" spans="1:4" ht="24.75" customHeight="1">
      <c r="A4268" s="2">
        <v>4266</v>
      </c>
      <c r="B4268" s="2" t="str">
        <f>"林彩虹"</f>
        <v>林彩虹</v>
      </c>
      <c r="C4268" s="2" t="s">
        <v>3778</v>
      </c>
      <c r="D4268" s="2" t="s">
        <v>3501</v>
      </c>
    </row>
    <row r="4269" spans="1:4" ht="24.75" customHeight="1">
      <c r="A4269" s="2">
        <v>4267</v>
      </c>
      <c r="B4269" s="2" t="str">
        <f>"羊丽"</f>
        <v>羊丽</v>
      </c>
      <c r="C4269" s="2" t="s">
        <v>3779</v>
      </c>
      <c r="D4269" s="2" t="s">
        <v>3501</v>
      </c>
    </row>
    <row r="4270" spans="1:4" ht="24.75" customHeight="1">
      <c r="A4270" s="2">
        <v>4268</v>
      </c>
      <c r="B4270" s="2" t="str">
        <f>"洪啸"</f>
        <v>洪啸</v>
      </c>
      <c r="C4270" s="2" t="s">
        <v>3780</v>
      </c>
      <c r="D4270" s="2" t="s">
        <v>3501</v>
      </c>
    </row>
    <row r="4271" spans="1:4" ht="24.75" customHeight="1">
      <c r="A4271" s="2">
        <v>4269</v>
      </c>
      <c r="B4271" s="2" t="str">
        <f>"林冰"</f>
        <v>林冰</v>
      </c>
      <c r="C4271" s="2" t="s">
        <v>2933</v>
      </c>
      <c r="D4271" s="2" t="s">
        <v>3501</v>
      </c>
    </row>
    <row r="4272" spans="1:4" ht="24.75" customHeight="1">
      <c r="A4272" s="2">
        <v>4270</v>
      </c>
      <c r="B4272" s="2" t="str">
        <f>"王夏婷"</f>
        <v>王夏婷</v>
      </c>
      <c r="C4272" s="2" t="s">
        <v>3781</v>
      </c>
      <c r="D4272" s="2" t="s">
        <v>3501</v>
      </c>
    </row>
    <row r="4273" spans="1:4" ht="24.75" customHeight="1">
      <c r="A4273" s="2">
        <v>4271</v>
      </c>
      <c r="B4273" s="2" t="str">
        <f>"黄意来"</f>
        <v>黄意来</v>
      </c>
      <c r="C4273" s="2" t="s">
        <v>3782</v>
      </c>
      <c r="D4273" s="2" t="s">
        <v>3501</v>
      </c>
    </row>
    <row r="4274" spans="1:4" ht="24.75" customHeight="1">
      <c r="A4274" s="2">
        <v>4272</v>
      </c>
      <c r="B4274" s="2" t="str">
        <f>"耿惠美"</f>
        <v>耿惠美</v>
      </c>
      <c r="C4274" s="2" t="s">
        <v>3783</v>
      </c>
      <c r="D4274" s="2" t="s">
        <v>3501</v>
      </c>
    </row>
    <row r="4275" spans="1:4" ht="24.75" customHeight="1">
      <c r="A4275" s="2">
        <v>4273</v>
      </c>
      <c r="B4275" s="2" t="str">
        <f>"胡青兰"</f>
        <v>胡青兰</v>
      </c>
      <c r="C4275" s="2" t="s">
        <v>3784</v>
      </c>
      <c r="D4275" s="2" t="s">
        <v>3501</v>
      </c>
    </row>
    <row r="4276" spans="1:4" ht="24.75" customHeight="1">
      <c r="A4276" s="2">
        <v>4274</v>
      </c>
      <c r="B4276" s="2" t="str">
        <f>"王茜"</f>
        <v>王茜</v>
      </c>
      <c r="C4276" s="2" t="s">
        <v>3785</v>
      </c>
      <c r="D4276" s="2" t="s">
        <v>3501</v>
      </c>
    </row>
    <row r="4277" spans="1:4" ht="24.75" customHeight="1">
      <c r="A4277" s="2">
        <v>4275</v>
      </c>
      <c r="B4277" s="2" t="str">
        <f>"符樱萍"</f>
        <v>符樱萍</v>
      </c>
      <c r="C4277" s="2" t="s">
        <v>3786</v>
      </c>
      <c r="D4277" s="2" t="s">
        <v>3501</v>
      </c>
    </row>
    <row r="4278" spans="1:4" ht="24.75" customHeight="1">
      <c r="A4278" s="2">
        <v>4276</v>
      </c>
      <c r="B4278" s="2" t="str">
        <f>"陆紫云"</f>
        <v>陆紫云</v>
      </c>
      <c r="C4278" s="2" t="s">
        <v>3787</v>
      </c>
      <c r="D4278" s="2" t="s">
        <v>3501</v>
      </c>
    </row>
    <row r="4279" spans="1:4" ht="24.75" customHeight="1">
      <c r="A4279" s="2">
        <v>4277</v>
      </c>
      <c r="B4279" s="2" t="str">
        <f>"许英伟"</f>
        <v>许英伟</v>
      </c>
      <c r="C4279" s="2" t="s">
        <v>3788</v>
      </c>
      <c r="D4279" s="2" t="s">
        <v>3501</v>
      </c>
    </row>
    <row r="4280" spans="1:4" ht="24.75" customHeight="1">
      <c r="A4280" s="2">
        <v>4278</v>
      </c>
      <c r="B4280" s="2" t="str">
        <f>"林楠"</f>
        <v>林楠</v>
      </c>
      <c r="C4280" s="2" t="s">
        <v>3789</v>
      </c>
      <c r="D4280" s="2" t="s">
        <v>3501</v>
      </c>
    </row>
    <row r="4281" spans="1:4" ht="24.75" customHeight="1">
      <c r="A4281" s="2">
        <v>4279</v>
      </c>
      <c r="B4281" s="2" t="str">
        <f>"黄良源"</f>
        <v>黄良源</v>
      </c>
      <c r="C4281" s="2" t="s">
        <v>3790</v>
      </c>
      <c r="D4281" s="2" t="s">
        <v>3501</v>
      </c>
    </row>
    <row r="4282" spans="1:4" ht="24.75" customHeight="1">
      <c r="A4282" s="2">
        <v>4280</v>
      </c>
      <c r="B4282" s="2" t="str">
        <f>"黎筱筱"</f>
        <v>黎筱筱</v>
      </c>
      <c r="C4282" s="2" t="s">
        <v>3356</v>
      </c>
      <c r="D4282" s="2" t="s">
        <v>3501</v>
      </c>
    </row>
    <row r="4283" spans="1:4" ht="24.75" customHeight="1">
      <c r="A4283" s="2">
        <v>4281</v>
      </c>
      <c r="B4283" s="2" t="str">
        <f>"朱云杰"</f>
        <v>朱云杰</v>
      </c>
      <c r="C4283" s="2" t="s">
        <v>3791</v>
      </c>
      <c r="D4283" s="2" t="s">
        <v>3501</v>
      </c>
    </row>
    <row r="4284" spans="1:4" ht="24.75" customHeight="1">
      <c r="A4284" s="2">
        <v>4282</v>
      </c>
      <c r="B4284" s="2" t="str">
        <f>"孙惠颖"</f>
        <v>孙惠颖</v>
      </c>
      <c r="C4284" s="2" t="s">
        <v>3792</v>
      </c>
      <c r="D4284" s="2" t="s">
        <v>3501</v>
      </c>
    </row>
    <row r="4285" spans="1:4" ht="24.75" customHeight="1">
      <c r="A4285" s="2">
        <v>4283</v>
      </c>
      <c r="B4285" s="2" t="str">
        <f>"陈小敏"</f>
        <v>陈小敏</v>
      </c>
      <c r="C4285" s="2" t="s">
        <v>3793</v>
      </c>
      <c r="D4285" s="2" t="s">
        <v>3501</v>
      </c>
    </row>
    <row r="4286" spans="1:4" ht="24.75" customHeight="1">
      <c r="A4286" s="2">
        <v>4284</v>
      </c>
      <c r="B4286" s="2" t="str">
        <f>"刘天骄"</f>
        <v>刘天骄</v>
      </c>
      <c r="C4286" s="2" t="s">
        <v>3794</v>
      </c>
      <c r="D4286" s="2" t="s">
        <v>3501</v>
      </c>
    </row>
    <row r="4287" spans="1:4" ht="24.75" customHeight="1">
      <c r="A4287" s="2">
        <v>4285</v>
      </c>
      <c r="B4287" s="2" t="str">
        <f>"蒙博珍"</f>
        <v>蒙博珍</v>
      </c>
      <c r="C4287" s="2" t="s">
        <v>3795</v>
      </c>
      <c r="D4287" s="2" t="s">
        <v>3501</v>
      </c>
    </row>
    <row r="4288" spans="1:4" ht="24.75" customHeight="1">
      <c r="A4288" s="2">
        <v>4286</v>
      </c>
      <c r="B4288" s="2" t="str">
        <f>"周小妃"</f>
        <v>周小妃</v>
      </c>
      <c r="C4288" s="2" t="s">
        <v>3796</v>
      </c>
      <c r="D4288" s="2" t="s">
        <v>3501</v>
      </c>
    </row>
    <row r="4289" spans="1:4" ht="24.75" customHeight="1">
      <c r="A4289" s="2">
        <v>4287</v>
      </c>
      <c r="B4289" s="2" t="str">
        <f>"陈叶"</f>
        <v>陈叶</v>
      </c>
      <c r="C4289" s="2" t="s">
        <v>3797</v>
      </c>
      <c r="D4289" s="2" t="s">
        <v>3501</v>
      </c>
    </row>
    <row r="4290" spans="1:4" ht="24.75" customHeight="1">
      <c r="A4290" s="2">
        <v>4288</v>
      </c>
      <c r="B4290" s="2" t="str">
        <f>"羊丽苹"</f>
        <v>羊丽苹</v>
      </c>
      <c r="C4290" s="2" t="s">
        <v>3798</v>
      </c>
      <c r="D4290" s="2" t="s">
        <v>3501</v>
      </c>
    </row>
    <row r="4291" spans="1:4" ht="24.75" customHeight="1">
      <c r="A4291" s="2">
        <v>4289</v>
      </c>
      <c r="B4291" s="2" t="str">
        <f>"王彩玉"</f>
        <v>王彩玉</v>
      </c>
      <c r="C4291" s="2" t="s">
        <v>428</v>
      </c>
      <c r="D4291" s="2" t="s">
        <v>3501</v>
      </c>
    </row>
    <row r="4292" spans="1:4" ht="24.75" customHeight="1">
      <c r="A4292" s="2">
        <v>4290</v>
      </c>
      <c r="B4292" s="2" t="str">
        <f>"周克琦"</f>
        <v>周克琦</v>
      </c>
      <c r="C4292" s="2" t="s">
        <v>3799</v>
      </c>
      <c r="D4292" s="2" t="s">
        <v>3501</v>
      </c>
    </row>
    <row r="4293" spans="1:4" ht="24.75" customHeight="1">
      <c r="A4293" s="2">
        <v>4291</v>
      </c>
      <c r="B4293" s="2" t="str">
        <f>"许宁宁"</f>
        <v>许宁宁</v>
      </c>
      <c r="C4293" s="2" t="s">
        <v>3800</v>
      </c>
      <c r="D4293" s="2" t="s">
        <v>3501</v>
      </c>
    </row>
    <row r="4294" spans="1:4" ht="24.75" customHeight="1">
      <c r="A4294" s="2">
        <v>4292</v>
      </c>
      <c r="B4294" s="2" t="str">
        <f>"简建军"</f>
        <v>简建军</v>
      </c>
      <c r="C4294" s="2" t="s">
        <v>3801</v>
      </c>
      <c r="D4294" s="2" t="s">
        <v>3501</v>
      </c>
    </row>
    <row r="4295" spans="1:4" ht="24.75" customHeight="1">
      <c r="A4295" s="2">
        <v>4293</v>
      </c>
      <c r="B4295" s="2" t="str">
        <f>"周亚娇"</f>
        <v>周亚娇</v>
      </c>
      <c r="C4295" s="2" t="s">
        <v>3802</v>
      </c>
      <c r="D4295" s="2" t="s">
        <v>3501</v>
      </c>
    </row>
    <row r="4296" spans="1:4" ht="24.75" customHeight="1">
      <c r="A4296" s="2">
        <v>4294</v>
      </c>
      <c r="B4296" s="2" t="str">
        <f>"谢家淑"</f>
        <v>谢家淑</v>
      </c>
      <c r="C4296" s="2" t="s">
        <v>3803</v>
      </c>
      <c r="D4296" s="2" t="s">
        <v>3501</v>
      </c>
    </row>
    <row r="4297" spans="1:4" ht="24.75" customHeight="1">
      <c r="A4297" s="2">
        <v>4295</v>
      </c>
      <c r="B4297" s="2" t="str">
        <f>"李俊"</f>
        <v>李俊</v>
      </c>
      <c r="C4297" s="2" t="s">
        <v>3804</v>
      </c>
      <c r="D4297" s="2" t="s">
        <v>3501</v>
      </c>
    </row>
    <row r="4298" spans="1:4" ht="24.75" customHeight="1">
      <c r="A4298" s="2">
        <v>4296</v>
      </c>
      <c r="B4298" s="2" t="str">
        <f>"林觉昌"</f>
        <v>林觉昌</v>
      </c>
      <c r="C4298" s="2" t="s">
        <v>3805</v>
      </c>
      <c r="D4298" s="2" t="s">
        <v>3501</v>
      </c>
    </row>
    <row r="4299" spans="1:4" ht="24.75" customHeight="1">
      <c r="A4299" s="2">
        <v>4297</v>
      </c>
      <c r="B4299" s="2" t="str">
        <f>"杨惠"</f>
        <v>杨惠</v>
      </c>
      <c r="C4299" s="2" t="s">
        <v>1136</v>
      </c>
      <c r="D4299" s="2" t="s">
        <v>3501</v>
      </c>
    </row>
    <row r="4300" spans="1:4" ht="24.75" customHeight="1">
      <c r="A4300" s="2">
        <v>4298</v>
      </c>
      <c r="B4300" s="2" t="str">
        <f>"王茂仲"</f>
        <v>王茂仲</v>
      </c>
      <c r="C4300" s="2" t="s">
        <v>1309</v>
      </c>
      <c r="D4300" s="2" t="s">
        <v>3501</v>
      </c>
    </row>
    <row r="4301" spans="1:4" ht="24.75" customHeight="1">
      <c r="A4301" s="2">
        <v>4299</v>
      </c>
      <c r="B4301" s="2" t="str">
        <f>"李英菊"</f>
        <v>李英菊</v>
      </c>
      <c r="C4301" s="2" t="s">
        <v>2151</v>
      </c>
      <c r="D4301" s="2" t="s">
        <v>3501</v>
      </c>
    </row>
    <row r="4302" spans="1:4" ht="24.75" customHeight="1">
      <c r="A4302" s="2">
        <v>4300</v>
      </c>
      <c r="B4302" s="2" t="str">
        <f>"王川翔"</f>
        <v>王川翔</v>
      </c>
      <c r="C4302" s="2" t="s">
        <v>760</v>
      </c>
      <c r="D4302" s="2" t="s">
        <v>3501</v>
      </c>
    </row>
    <row r="4303" spans="1:4" ht="24.75" customHeight="1">
      <c r="A4303" s="2">
        <v>4301</v>
      </c>
      <c r="B4303" s="2" t="str">
        <f>"童思雨"</f>
        <v>童思雨</v>
      </c>
      <c r="C4303" s="2" t="s">
        <v>2035</v>
      </c>
      <c r="D4303" s="2" t="s">
        <v>3501</v>
      </c>
    </row>
    <row r="4304" spans="1:4" ht="24.75" customHeight="1">
      <c r="A4304" s="2">
        <v>4302</v>
      </c>
      <c r="B4304" s="2" t="str">
        <f>"张书梧"</f>
        <v>张书梧</v>
      </c>
      <c r="C4304" s="2" t="s">
        <v>2078</v>
      </c>
      <c r="D4304" s="2" t="s">
        <v>3501</v>
      </c>
    </row>
    <row r="4305" spans="1:4" ht="24.75" customHeight="1">
      <c r="A4305" s="2">
        <v>4303</v>
      </c>
      <c r="B4305" s="2" t="str">
        <f>"龙亮"</f>
        <v>龙亮</v>
      </c>
      <c r="C4305" s="2" t="s">
        <v>3806</v>
      </c>
      <c r="D4305" s="2" t="s">
        <v>3501</v>
      </c>
    </row>
    <row r="4306" spans="1:4" ht="24.75" customHeight="1">
      <c r="A4306" s="2">
        <v>4304</v>
      </c>
      <c r="B4306" s="2" t="str">
        <f>"陈娆"</f>
        <v>陈娆</v>
      </c>
      <c r="C4306" s="2" t="s">
        <v>915</v>
      </c>
      <c r="D4306" s="2" t="s">
        <v>3501</v>
      </c>
    </row>
    <row r="4307" spans="1:4" ht="24.75" customHeight="1">
      <c r="A4307" s="2">
        <v>4305</v>
      </c>
      <c r="B4307" s="2" t="str">
        <f>"文亚倩"</f>
        <v>文亚倩</v>
      </c>
      <c r="C4307" s="2" t="s">
        <v>3807</v>
      </c>
      <c r="D4307" s="2" t="s">
        <v>3501</v>
      </c>
    </row>
    <row r="4308" spans="1:4" ht="24.75" customHeight="1">
      <c r="A4308" s="2">
        <v>4306</v>
      </c>
      <c r="B4308" s="2" t="str">
        <f>"刘海霞"</f>
        <v>刘海霞</v>
      </c>
      <c r="C4308" s="2" t="s">
        <v>3808</v>
      </c>
      <c r="D4308" s="2" t="s">
        <v>3501</v>
      </c>
    </row>
    <row r="4309" spans="1:4" ht="24.75" customHeight="1">
      <c r="A4309" s="2">
        <v>4307</v>
      </c>
      <c r="B4309" s="2" t="str">
        <f>"陈小燕"</f>
        <v>陈小燕</v>
      </c>
      <c r="C4309" s="2" t="s">
        <v>3809</v>
      </c>
      <c r="D4309" s="2" t="s">
        <v>3501</v>
      </c>
    </row>
    <row r="4310" spans="1:4" ht="24.75" customHeight="1">
      <c r="A4310" s="2">
        <v>4308</v>
      </c>
      <c r="B4310" s="2" t="str">
        <f>"谢宛汝"</f>
        <v>谢宛汝</v>
      </c>
      <c r="C4310" s="2" t="s">
        <v>1144</v>
      </c>
      <c r="D4310" s="2" t="s">
        <v>3501</v>
      </c>
    </row>
    <row r="4311" spans="1:4" ht="24.75" customHeight="1">
      <c r="A4311" s="2">
        <v>4309</v>
      </c>
      <c r="B4311" s="2" t="str">
        <f>"李国栋"</f>
        <v>李国栋</v>
      </c>
      <c r="C4311" s="2" t="s">
        <v>3810</v>
      </c>
      <c r="D4311" s="2" t="s">
        <v>3501</v>
      </c>
    </row>
    <row r="4312" spans="1:4" ht="24.75" customHeight="1">
      <c r="A4312" s="2">
        <v>4310</v>
      </c>
      <c r="B4312" s="2" t="str">
        <f>"何现英"</f>
        <v>何现英</v>
      </c>
      <c r="C4312" s="2" t="s">
        <v>3811</v>
      </c>
      <c r="D4312" s="2" t="s">
        <v>3501</v>
      </c>
    </row>
    <row r="4313" spans="1:4" ht="24.75" customHeight="1">
      <c r="A4313" s="2">
        <v>4311</v>
      </c>
      <c r="B4313" s="2" t="str">
        <f>"陈薇"</f>
        <v>陈薇</v>
      </c>
      <c r="C4313" s="2" t="s">
        <v>2803</v>
      </c>
      <c r="D4313" s="2" t="s">
        <v>3501</v>
      </c>
    </row>
    <row r="4314" spans="1:4" ht="24.75" customHeight="1">
      <c r="A4314" s="2">
        <v>4312</v>
      </c>
      <c r="B4314" s="2" t="str">
        <f>"陈剑琴"</f>
        <v>陈剑琴</v>
      </c>
      <c r="C4314" s="2" t="s">
        <v>3812</v>
      </c>
      <c r="D4314" s="2" t="s">
        <v>3501</v>
      </c>
    </row>
    <row r="4315" spans="1:4" ht="24.75" customHeight="1">
      <c r="A4315" s="2">
        <v>4313</v>
      </c>
      <c r="B4315" s="2" t="str">
        <f>"林翠平"</f>
        <v>林翠平</v>
      </c>
      <c r="C4315" s="2" t="s">
        <v>3813</v>
      </c>
      <c r="D4315" s="2" t="s">
        <v>3501</v>
      </c>
    </row>
    <row r="4316" spans="1:4" ht="24.75" customHeight="1">
      <c r="A4316" s="2">
        <v>4314</v>
      </c>
      <c r="B4316" s="2" t="str">
        <f>"张丁双"</f>
        <v>张丁双</v>
      </c>
      <c r="C4316" s="2" t="s">
        <v>184</v>
      </c>
      <c r="D4316" s="2" t="s">
        <v>3501</v>
      </c>
    </row>
    <row r="4317" spans="1:4" ht="24.75" customHeight="1">
      <c r="A4317" s="2">
        <v>4315</v>
      </c>
      <c r="B4317" s="2" t="str">
        <f>"周海凤"</f>
        <v>周海凤</v>
      </c>
      <c r="C4317" s="2" t="s">
        <v>3036</v>
      </c>
      <c r="D4317" s="2" t="s">
        <v>3501</v>
      </c>
    </row>
    <row r="4318" spans="1:4" ht="24.75" customHeight="1">
      <c r="A4318" s="2">
        <v>4316</v>
      </c>
      <c r="B4318" s="2" t="str">
        <f>"廖丹静"</f>
        <v>廖丹静</v>
      </c>
      <c r="C4318" s="2" t="s">
        <v>3814</v>
      </c>
      <c r="D4318" s="2" t="s">
        <v>3501</v>
      </c>
    </row>
    <row r="4319" spans="1:4" ht="24.75" customHeight="1">
      <c r="A4319" s="2">
        <v>4317</v>
      </c>
      <c r="B4319" s="2" t="str">
        <f>"陈其猛"</f>
        <v>陈其猛</v>
      </c>
      <c r="C4319" s="2" t="s">
        <v>3815</v>
      </c>
      <c r="D4319" s="2" t="s">
        <v>3501</v>
      </c>
    </row>
    <row r="4320" spans="1:4" ht="24.75" customHeight="1">
      <c r="A4320" s="2">
        <v>4318</v>
      </c>
      <c r="B4320" s="2" t="str">
        <f>"章莹莹"</f>
        <v>章莹莹</v>
      </c>
      <c r="C4320" s="2" t="s">
        <v>3816</v>
      </c>
      <c r="D4320" s="2" t="s">
        <v>3501</v>
      </c>
    </row>
    <row r="4321" spans="1:4" ht="24.75" customHeight="1">
      <c r="A4321" s="2">
        <v>4319</v>
      </c>
      <c r="B4321" s="2" t="str">
        <f>"赵凤君"</f>
        <v>赵凤君</v>
      </c>
      <c r="C4321" s="2" t="s">
        <v>3817</v>
      </c>
      <c r="D4321" s="2" t="s">
        <v>3501</v>
      </c>
    </row>
    <row r="4322" spans="1:4" ht="24.75" customHeight="1">
      <c r="A4322" s="2">
        <v>4320</v>
      </c>
      <c r="B4322" s="2" t="str">
        <f>"蒙琼妹"</f>
        <v>蒙琼妹</v>
      </c>
      <c r="C4322" s="2" t="s">
        <v>3818</v>
      </c>
      <c r="D4322" s="2" t="s">
        <v>3501</v>
      </c>
    </row>
    <row r="4323" spans="1:4" ht="24.75" customHeight="1">
      <c r="A4323" s="2">
        <v>4321</v>
      </c>
      <c r="B4323" s="2" t="str">
        <f>"吴香莹"</f>
        <v>吴香莹</v>
      </c>
      <c r="C4323" s="2" t="s">
        <v>3819</v>
      </c>
      <c r="D4323" s="2" t="s">
        <v>3501</v>
      </c>
    </row>
    <row r="4324" spans="1:4" ht="24.75" customHeight="1">
      <c r="A4324" s="2">
        <v>4322</v>
      </c>
      <c r="B4324" s="2" t="str">
        <f>"赵新元"</f>
        <v>赵新元</v>
      </c>
      <c r="C4324" s="2" t="s">
        <v>3820</v>
      </c>
      <c r="D4324" s="2" t="s">
        <v>3501</v>
      </c>
    </row>
    <row r="4325" spans="1:4" ht="24.75" customHeight="1">
      <c r="A4325" s="2">
        <v>4323</v>
      </c>
      <c r="B4325" s="2" t="str">
        <f>"陈莲妹"</f>
        <v>陈莲妹</v>
      </c>
      <c r="C4325" s="2" t="s">
        <v>3821</v>
      </c>
      <c r="D4325" s="2" t="s">
        <v>3501</v>
      </c>
    </row>
    <row r="4326" spans="1:4" ht="24.75" customHeight="1">
      <c r="A4326" s="2">
        <v>4324</v>
      </c>
      <c r="B4326" s="2" t="str">
        <f>"朱文业"</f>
        <v>朱文业</v>
      </c>
      <c r="C4326" s="2" t="s">
        <v>1699</v>
      </c>
      <c r="D4326" s="2" t="s">
        <v>3501</v>
      </c>
    </row>
    <row r="4327" spans="1:4" ht="24.75" customHeight="1">
      <c r="A4327" s="2">
        <v>4325</v>
      </c>
      <c r="B4327" s="2" t="str">
        <f>"赵奕学"</f>
        <v>赵奕学</v>
      </c>
      <c r="C4327" s="2" t="s">
        <v>3822</v>
      </c>
      <c r="D4327" s="2" t="s">
        <v>3501</v>
      </c>
    </row>
    <row r="4328" spans="1:4" ht="24.75" customHeight="1">
      <c r="A4328" s="2">
        <v>4326</v>
      </c>
      <c r="B4328" s="2" t="str">
        <f>"王陈仪"</f>
        <v>王陈仪</v>
      </c>
      <c r="C4328" s="2" t="s">
        <v>3823</v>
      </c>
      <c r="D4328" s="2" t="s">
        <v>3501</v>
      </c>
    </row>
    <row r="4329" spans="1:4" ht="24.75" customHeight="1">
      <c r="A4329" s="2">
        <v>4327</v>
      </c>
      <c r="B4329" s="2" t="str">
        <f>"王雄"</f>
        <v>王雄</v>
      </c>
      <c r="C4329" s="2" t="s">
        <v>3824</v>
      </c>
      <c r="D4329" s="2" t="s">
        <v>3501</v>
      </c>
    </row>
    <row r="4330" spans="1:4" ht="24.75" customHeight="1">
      <c r="A4330" s="2">
        <v>4328</v>
      </c>
      <c r="B4330" s="2" t="str">
        <f>"梁海冰"</f>
        <v>梁海冰</v>
      </c>
      <c r="C4330" s="2" t="s">
        <v>1871</v>
      </c>
      <c r="D4330" s="2" t="s">
        <v>3501</v>
      </c>
    </row>
    <row r="4331" spans="1:4" ht="24.75" customHeight="1">
      <c r="A4331" s="2">
        <v>4329</v>
      </c>
      <c r="B4331" s="2" t="str">
        <f>"王春晓"</f>
        <v>王春晓</v>
      </c>
      <c r="C4331" s="2" t="s">
        <v>2791</v>
      </c>
      <c r="D4331" s="2" t="s">
        <v>3501</v>
      </c>
    </row>
    <row r="4332" spans="1:4" ht="24.75" customHeight="1">
      <c r="A4332" s="2">
        <v>4330</v>
      </c>
      <c r="B4332" s="2" t="str">
        <f>"孙月"</f>
        <v>孙月</v>
      </c>
      <c r="C4332" s="2" t="s">
        <v>3825</v>
      </c>
      <c r="D4332" s="2" t="s">
        <v>3501</v>
      </c>
    </row>
    <row r="4333" spans="1:4" ht="24.75" customHeight="1">
      <c r="A4333" s="2">
        <v>4331</v>
      </c>
      <c r="B4333" s="2" t="str">
        <f>"吴师娟"</f>
        <v>吴师娟</v>
      </c>
      <c r="C4333" s="2" t="s">
        <v>2962</v>
      </c>
      <c r="D4333" s="2" t="s">
        <v>3501</v>
      </c>
    </row>
    <row r="4334" spans="1:4" ht="24.75" customHeight="1">
      <c r="A4334" s="2">
        <v>4332</v>
      </c>
      <c r="B4334" s="2" t="str">
        <f>"王玲转"</f>
        <v>王玲转</v>
      </c>
      <c r="C4334" s="2" t="s">
        <v>837</v>
      </c>
      <c r="D4334" s="2" t="s">
        <v>3501</v>
      </c>
    </row>
    <row r="4335" spans="1:4" ht="24.75" customHeight="1">
      <c r="A4335" s="2">
        <v>4333</v>
      </c>
      <c r="B4335" s="2" t="str">
        <f>"刘彩媚"</f>
        <v>刘彩媚</v>
      </c>
      <c r="C4335" s="2" t="s">
        <v>3826</v>
      </c>
      <c r="D4335" s="2" t="s">
        <v>3501</v>
      </c>
    </row>
    <row r="4336" spans="1:4" ht="24.75" customHeight="1">
      <c r="A4336" s="2">
        <v>4334</v>
      </c>
      <c r="B4336" s="2" t="str">
        <f>"邢增睿"</f>
        <v>邢增睿</v>
      </c>
      <c r="C4336" s="2" t="s">
        <v>3827</v>
      </c>
      <c r="D4336" s="2" t="s">
        <v>3501</v>
      </c>
    </row>
    <row r="4337" spans="1:4" ht="24.75" customHeight="1">
      <c r="A4337" s="2">
        <v>4335</v>
      </c>
      <c r="B4337" s="2" t="str">
        <f>"陈兰转"</f>
        <v>陈兰转</v>
      </c>
      <c r="C4337" s="2" t="s">
        <v>1535</v>
      </c>
      <c r="D4337" s="2" t="s">
        <v>3501</v>
      </c>
    </row>
    <row r="4338" spans="1:4" ht="24.75" customHeight="1">
      <c r="A4338" s="2">
        <v>4336</v>
      </c>
      <c r="B4338" s="2" t="str">
        <f>"潘少俐"</f>
        <v>潘少俐</v>
      </c>
      <c r="C4338" s="2" t="s">
        <v>2452</v>
      </c>
      <c r="D4338" s="2" t="s">
        <v>3501</v>
      </c>
    </row>
    <row r="4339" spans="1:4" ht="24.75" customHeight="1">
      <c r="A4339" s="2">
        <v>4337</v>
      </c>
      <c r="B4339" s="2" t="str">
        <f>"蔡海珍"</f>
        <v>蔡海珍</v>
      </c>
      <c r="C4339" s="2" t="s">
        <v>3828</v>
      </c>
      <c r="D4339" s="2" t="s">
        <v>3501</v>
      </c>
    </row>
    <row r="4340" spans="1:4" ht="24.75" customHeight="1">
      <c r="A4340" s="2">
        <v>4338</v>
      </c>
      <c r="B4340" s="2" t="str">
        <f>"陈春香"</f>
        <v>陈春香</v>
      </c>
      <c r="C4340" s="2" t="s">
        <v>3829</v>
      </c>
      <c r="D4340" s="2" t="s">
        <v>3501</v>
      </c>
    </row>
    <row r="4341" spans="1:4" ht="24.75" customHeight="1">
      <c r="A4341" s="2">
        <v>4339</v>
      </c>
      <c r="B4341" s="2" t="str">
        <f>"梁恬然"</f>
        <v>梁恬然</v>
      </c>
      <c r="C4341" s="2" t="s">
        <v>3830</v>
      </c>
      <c r="D4341" s="2" t="s">
        <v>3501</v>
      </c>
    </row>
    <row r="4342" spans="1:4" ht="24.75" customHeight="1">
      <c r="A4342" s="2">
        <v>4340</v>
      </c>
      <c r="B4342" s="2" t="str">
        <f>"石洁奇"</f>
        <v>石洁奇</v>
      </c>
      <c r="C4342" s="2" t="s">
        <v>2913</v>
      </c>
      <c r="D4342" s="2" t="s">
        <v>3501</v>
      </c>
    </row>
    <row r="4343" spans="1:4" ht="24.75" customHeight="1">
      <c r="A4343" s="2">
        <v>4341</v>
      </c>
      <c r="B4343" s="2" t="str">
        <f>"吴泓睿"</f>
        <v>吴泓睿</v>
      </c>
      <c r="C4343" s="2" t="s">
        <v>1230</v>
      </c>
      <c r="D4343" s="2" t="s">
        <v>3501</v>
      </c>
    </row>
    <row r="4344" spans="1:4" ht="24.75" customHeight="1">
      <c r="A4344" s="2">
        <v>4342</v>
      </c>
      <c r="B4344" s="2" t="str">
        <f>"梁海萍"</f>
        <v>梁海萍</v>
      </c>
      <c r="C4344" s="2" t="s">
        <v>3831</v>
      </c>
      <c r="D4344" s="2" t="s">
        <v>3501</v>
      </c>
    </row>
    <row r="4345" spans="1:4" ht="24.75" customHeight="1">
      <c r="A4345" s="2">
        <v>4343</v>
      </c>
      <c r="B4345" s="2" t="str">
        <f>"吴彩燕"</f>
        <v>吴彩燕</v>
      </c>
      <c r="C4345" s="2" t="s">
        <v>160</v>
      </c>
      <c r="D4345" s="2" t="s">
        <v>3501</v>
      </c>
    </row>
    <row r="4346" spans="1:4" ht="24.75" customHeight="1">
      <c r="A4346" s="2">
        <v>4344</v>
      </c>
      <c r="B4346" s="2" t="str">
        <f>"国鑫"</f>
        <v>国鑫</v>
      </c>
      <c r="C4346" s="2" t="s">
        <v>3832</v>
      </c>
      <c r="D4346" s="2" t="s">
        <v>3501</v>
      </c>
    </row>
    <row r="4347" spans="1:4" ht="24.75" customHeight="1">
      <c r="A4347" s="2">
        <v>4345</v>
      </c>
      <c r="B4347" s="2" t="str">
        <f>"陈青青"</f>
        <v>陈青青</v>
      </c>
      <c r="C4347" s="2" t="s">
        <v>191</v>
      </c>
      <c r="D4347" s="2" t="s">
        <v>3501</v>
      </c>
    </row>
    <row r="4348" spans="1:4" ht="24.75" customHeight="1">
      <c r="A4348" s="2">
        <v>4346</v>
      </c>
      <c r="B4348" s="2" t="str">
        <f>"唐超"</f>
        <v>唐超</v>
      </c>
      <c r="C4348" s="2" t="s">
        <v>3581</v>
      </c>
      <c r="D4348" s="2" t="s">
        <v>3501</v>
      </c>
    </row>
    <row r="4349" spans="1:4" ht="24.75" customHeight="1">
      <c r="A4349" s="2">
        <v>4347</v>
      </c>
      <c r="B4349" s="2" t="str">
        <f>"王河创"</f>
        <v>王河创</v>
      </c>
      <c r="C4349" s="2" t="s">
        <v>3833</v>
      </c>
      <c r="D4349" s="2" t="s">
        <v>3501</v>
      </c>
    </row>
    <row r="4350" spans="1:4" ht="24.75" customHeight="1">
      <c r="A4350" s="2">
        <v>4348</v>
      </c>
      <c r="B4350" s="2" t="str">
        <f>"刘桂煜"</f>
        <v>刘桂煜</v>
      </c>
      <c r="C4350" s="2" t="s">
        <v>3834</v>
      </c>
      <c r="D4350" s="2" t="s">
        <v>3501</v>
      </c>
    </row>
    <row r="4351" spans="1:4" ht="24.75" customHeight="1">
      <c r="A4351" s="2">
        <v>4349</v>
      </c>
      <c r="B4351" s="2" t="str">
        <f>"黄晨惠"</f>
        <v>黄晨惠</v>
      </c>
      <c r="C4351" s="2" t="s">
        <v>3095</v>
      </c>
      <c r="D4351" s="2" t="s">
        <v>3501</v>
      </c>
    </row>
    <row r="4352" spans="1:4" ht="24.75" customHeight="1">
      <c r="A4352" s="2">
        <v>4350</v>
      </c>
      <c r="B4352" s="2" t="str">
        <f>"刘芳君"</f>
        <v>刘芳君</v>
      </c>
      <c r="C4352" s="2" t="s">
        <v>3835</v>
      </c>
      <c r="D4352" s="2" t="s">
        <v>3501</v>
      </c>
    </row>
    <row r="4353" spans="1:4" ht="24.75" customHeight="1">
      <c r="A4353" s="2">
        <v>4351</v>
      </c>
      <c r="B4353" s="2" t="str">
        <f>"马丽玉"</f>
        <v>马丽玉</v>
      </c>
      <c r="C4353" s="2" t="s">
        <v>3836</v>
      </c>
      <c r="D4353" s="2" t="s">
        <v>3501</v>
      </c>
    </row>
    <row r="4354" spans="1:4" ht="24.75" customHeight="1">
      <c r="A4354" s="2">
        <v>4352</v>
      </c>
      <c r="B4354" s="2" t="str">
        <f>"吴艳秋"</f>
        <v>吴艳秋</v>
      </c>
      <c r="C4354" s="2" t="s">
        <v>3837</v>
      </c>
      <c r="D4354" s="2" t="s">
        <v>3501</v>
      </c>
    </row>
    <row r="4355" spans="1:4" ht="24.75" customHeight="1">
      <c r="A4355" s="2">
        <v>4353</v>
      </c>
      <c r="B4355" s="2" t="str">
        <f>"周初带"</f>
        <v>周初带</v>
      </c>
      <c r="C4355" s="2" t="s">
        <v>3838</v>
      </c>
      <c r="D4355" s="2" t="s">
        <v>3501</v>
      </c>
    </row>
    <row r="4356" spans="1:4" ht="24.75" customHeight="1">
      <c r="A4356" s="2">
        <v>4354</v>
      </c>
      <c r="B4356" s="2" t="str">
        <f>"王伊蕾"</f>
        <v>王伊蕾</v>
      </c>
      <c r="C4356" s="2" t="s">
        <v>2990</v>
      </c>
      <c r="D4356" s="2" t="s">
        <v>3501</v>
      </c>
    </row>
    <row r="4357" spans="1:4" ht="24.75" customHeight="1">
      <c r="A4357" s="2">
        <v>4355</v>
      </c>
      <c r="B4357" s="2" t="str">
        <f>"王青林"</f>
        <v>王青林</v>
      </c>
      <c r="C4357" s="2" t="s">
        <v>714</v>
      </c>
      <c r="D4357" s="2" t="s">
        <v>3501</v>
      </c>
    </row>
    <row r="4358" spans="1:4" ht="24.75" customHeight="1">
      <c r="A4358" s="2">
        <v>4356</v>
      </c>
      <c r="B4358" s="2" t="str">
        <f>"周娜"</f>
        <v>周娜</v>
      </c>
      <c r="C4358" s="2" t="s">
        <v>3839</v>
      </c>
      <c r="D4358" s="2" t="s">
        <v>3501</v>
      </c>
    </row>
    <row r="4359" spans="1:4" ht="24.75" customHeight="1">
      <c r="A4359" s="2">
        <v>4357</v>
      </c>
      <c r="B4359" s="2" t="str">
        <f>"谭业旅"</f>
        <v>谭业旅</v>
      </c>
      <c r="C4359" s="2" t="s">
        <v>3840</v>
      </c>
      <c r="D4359" s="2" t="s">
        <v>3501</v>
      </c>
    </row>
    <row r="4360" spans="1:4" ht="24.75" customHeight="1">
      <c r="A4360" s="2">
        <v>4358</v>
      </c>
      <c r="B4360" s="2" t="str">
        <f>"郑爱珍"</f>
        <v>郑爱珍</v>
      </c>
      <c r="C4360" s="2" t="s">
        <v>3841</v>
      </c>
      <c r="D4360" s="2" t="s">
        <v>3501</v>
      </c>
    </row>
    <row r="4361" spans="1:4" ht="24.75" customHeight="1">
      <c r="A4361" s="2">
        <v>4359</v>
      </c>
      <c r="B4361" s="2" t="str">
        <f>"王甲丹"</f>
        <v>王甲丹</v>
      </c>
      <c r="C4361" s="2" t="s">
        <v>3842</v>
      </c>
      <c r="D4361" s="2" t="s">
        <v>3501</v>
      </c>
    </row>
    <row r="4362" spans="1:4" ht="24.75" customHeight="1">
      <c r="A4362" s="2">
        <v>4360</v>
      </c>
      <c r="B4362" s="2" t="str">
        <f>"符小强"</f>
        <v>符小强</v>
      </c>
      <c r="C4362" s="2" t="s">
        <v>3843</v>
      </c>
      <c r="D4362" s="2" t="s">
        <v>3501</v>
      </c>
    </row>
    <row r="4363" spans="1:4" ht="24.75" customHeight="1">
      <c r="A4363" s="2">
        <v>4361</v>
      </c>
      <c r="B4363" s="2" t="str">
        <f>"梁冰"</f>
        <v>梁冰</v>
      </c>
      <c r="C4363" s="2" t="s">
        <v>3844</v>
      </c>
      <c r="D4363" s="2" t="s">
        <v>3501</v>
      </c>
    </row>
    <row r="4364" spans="1:4" ht="24.75" customHeight="1">
      <c r="A4364" s="2">
        <v>4362</v>
      </c>
      <c r="B4364" s="2" t="str">
        <f>"陈小敏"</f>
        <v>陈小敏</v>
      </c>
      <c r="C4364" s="2" t="s">
        <v>3845</v>
      </c>
      <c r="D4364" s="2" t="s">
        <v>3501</v>
      </c>
    </row>
    <row r="4365" spans="1:4" ht="24.75" customHeight="1">
      <c r="A4365" s="2">
        <v>4363</v>
      </c>
      <c r="B4365" s="2" t="str">
        <f>"林小莉"</f>
        <v>林小莉</v>
      </c>
      <c r="C4365" s="2" t="s">
        <v>1002</v>
      </c>
      <c r="D4365" s="2" t="s">
        <v>3501</v>
      </c>
    </row>
    <row r="4366" spans="1:4" ht="24.75" customHeight="1">
      <c r="A4366" s="2">
        <v>4364</v>
      </c>
      <c r="B4366" s="2" t="str">
        <f>"陈宇欣"</f>
        <v>陈宇欣</v>
      </c>
      <c r="C4366" s="2" t="s">
        <v>2200</v>
      </c>
      <c r="D4366" s="2" t="s">
        <v>3501</v>
      </c>
    </row>
    <row r="4367" spans="1:4" ht="24.75" customHeight="1">
      <c r="A4367" s="2">
        <v>4365</v>
      </c>
      <c r="B4367" s="2" t="str">
        <f>"吴仪"</f>
        <v>吴仪</v>
      </c>
      <c r="C4367" s="2" t="s">
        <v>3846</v>
      </c>
      <c r="D4367" s="2" t="s">
        <v>3501</v>
      </c>
    </row>
    <row r="4368" spans="1:4" ht="24.75" customHeight="1">
      <c r="A4368" s="2">
        <v>4366</v>
      </c>
      <c r="B4368" s="2" t="str">
        <f>"吴纪兴"</f>
        <v>吴纪兴</v>
      </c>
      <c r="C4368" s="2" t="s">
        <v>3847</v>
      </c>
      <c r="D4368" s="2" t="s">
        <v>3501</v>
      </c>
    </row>
    <row r="4369" spans="1:4" ht="24.75" customHeight="1">
      <c r="A4369" s="2">
        <v>4367</v>
      </c>
      <c r="B4369" s="2" t="str">
        <f>"刘永玲"</f>
        <v>刘永玲</v>
      </c>
      <c r="C4369" s="2" t="s">
        <v>870</v>
      </c>
      <c r="D4369" s="2" t="s">
        <v>3501</v>
      </c>
    </row>
    <row r="4370" spans="1:4" ht="24.75" customHeight="1">
      <c r="A4370" s="2">
        <v>4368</v>
      </c>
      <c r="B4370" s="2" t="str">
        <f>"孙一僡"</f>
        <v>孙一僡</v>
      </c>
      <c r="C4370" s="2" t="s">
        <v>3848</v>
      </c>
      <c r="D4370" s="2" t="s">
        <v>3501</v>
      </c>
    </row>
    <row r="4371" spans="1:4" ht="24.75" customHeight="1">
      <c r="A4371" s="2">
        <v>4369</v>
      </c>
      <c r="B4371" s="2" t="str">
        <f>"谢一阳"</f>
        <v>谢一阳</v>
      </c>
      <c r="C4371" s="2" t="s">
        <v>3849</v>
      </c>
      <c r="D4371" s="2" t="s">
        <v>3501</v>
      </c>
    </row>
    <row r="4372" spans="1:4" ht="24.75" customHeight="1">
      <c r="A4372" s="2">
        <v>4370</v>
      </c>
      <c r="B4372" s="2" t="str">
        <f>"王天娃"</f>
        <v>王天娃</v>
      </c>
      <c r="C4372" s="2" t="s">
        <v>3850</v>
      </c>
      <c r="D4372" s="2" t="s">
        <v>3501</v>
      </c>
    </row>
    <row r="4373" spans="1:4" ht="24.75" customHeight="1">
      <c r="A4373" s="2">
        <v>4371</v>
      </c>
      <c r="B4373" s="2" t="str">
        <f>"王群"</f>
        <v>王群</v>
      </c>
      <c r="C4373" s="2" t="s">
        <v>3851</v>
      </c>
      <c r="D4373" s="2" t="s">
        <v>3501</v>
      </c>
    </row>
    <row r="4374" spans="1:4" ht="24.75" customHeight="1">
      <c r="A4374" s="2">
        <v>4372</v>
      </c>
      <c r="B4374" s="2" t="str">
        <f>"陈学嘉"</f>
        <v>陈学嘉</v>
      </c>
      <c r="C4374" s="2" t="s">
        <v>3852</v>
      </c>
      <c r="D4374" s="2" t="s">
        <v>3501</v>
      </c>
    </row>
    <row r="4375" spans="1:4" ht="24.75" customHeight="1">
      <c r="A4375" s="2">
        <v>4373</v>
      </c>
      <c r="B4375" s="2" t="str">
        <f>"邢秋满"</f>
        <v>邢秋满</v>
      </c>
      <c r="C4375" s="2" t="s">
        <v>3853</v>
      </c>
      <c r="D4375" s="2" t="s">
        <v>3501</v>
      </c>
    </row>
    <row r="4376" spans="1:4" ht="24.75" customHeight="1">
      <c r="A4376" s="2">
        <v>4374</v>
      </c>
      <c r="B4376" s="2" t="str">
        <f>"苏庆松"</f>
        <v>苏庆松</v>
      </c>
      <c r="C4376" s="2" t="s">
        <v>3854</v>
      </c>
      <c r="D4376" s="2" t="s">
        <v>3501</v>
      </c>
    </row>
    <row r="4377" spans="1:4" ht="24.75" customHeight="1">
      <c r="A4377" s="2">
        <v>4375</v>
      </c>
      <c r="B4377" s="2" t="str">
        <f>"黄显星"</f>
        <v>黄显星</v>
      </c>
      <c r="C4377" s="2" t="s">
        <v>3149</v>
      </c>
      <c r="D4377" s="2" t="s">
        <v>3501</v>
      </c>
    </row>
    <row r="4378" spans="1:4" ht="24.75" customHeight="1">
      <c r="A4378" s="2">
        <v>4376</v>
      </c>
      <c r="B4378" s="2" t="str">
        <f>"莫蔚伊"</f>
        <v>莫蔚伊</v>
      </c>
      <c r="C4378" s="2" t="s">
        <v>1985</v>
      </c>
      <c r="D4378" s="2" t="s">
        <v>3501</v>
      </c>
    </row>
    <row r="4379" spans="1:4" ht="24.75" customHeight="1">
      <c r="A4379" s="2">
        <v>4377</v>
      </c>
      <c r="B4379" s="2" t="str">
        <f>"孙婧莹"</f>
        <v>孙婧莹</v>
      </c>
      <c r="C4379" s="2" t="s">
        <v>390</v>
      </c>
      <c r="D4379" s="2" t="s">
        <v>3501</v>
      </c>
    </row>
    <row r="4380" spans="1:4" ht="24.75" customHeight="1">
      <c r="A4380" s="2">
        <v>4378</v>
      </c>
      <c r="B4380" s="2" t="str">
        <f>"官丹丹"</f>
        <v>官丹丹</v>
      </c>
      <c r="C4380" s="2" t="s">
        <v>3855</v>
      </c>
      <c r="D4380" s="2" t="s">
        <v>3501</v>
      </c>
    </row>
    <row r="4381" spans="1:4" ht="24.75" customHeight="1">
      <c r="A4381" s="2">
        <v>4379</v>
      </c>
      <c r="B4381" s="2" t="str">
        <f>"薛慧珊"</f>
        <v>薛慧珊</v>
      </c>
      <c r="C4381" s="2" t="s">
        <v>3856</v>
      </c>
      <c r="D4381" s="2" t="s">
        <v>3501</v>
      </c>
    </row>
    <row r="4382" spans="1:4" ht="24.75" customHeight="1">
      <c r="A4382" s="2">
        <v>4380</v>
      </c>
      <c r="B4382" s="2" t="str">
        <f>"蔡择轩"</f>
        <v>蔡择轩</v>
      </c>
      <c r="C4382" s="2" t="s">
        <v>3857</v>
      </c>
      <c r="D4382" s="2" t="s">
        <v>3501</v>
      </c>
    </row>
    <row r="4383" spans="1:4" ht="24.75" customHeight="1">
      <c r="A4383" s="2">
        <v>4381</v>
      </c>
      <c r="B4383" s="2" t="str">
        <f>"谭丹儒"</f>
        <v>谭丹儒</v>
      </c>
      <c r="C4383" s="2" t="s">
        <v>3858</v>
      </c>
      <c r="D4383" s="2" t="s">
        <v>3501</v>
      </c>
    </row>
    <row r="4384" spans="1:4" ht="24.75" customHeight="1">
      <c r="A4384" s="2">
        <v>4382</v>
      </c>
      <c r="B4384" s="2" t="str">
        <f>"林小娟"</f>
        <v>林小娟</v>
      </c>
      <c r="C4384" s="2" t="s">
        <v>1774</v>
      </c>
      <c r="D4384" s="2" t="s">
        <v>3501</v>
      </c>
    </row>
    <row r="4385" spans="1:4" ht="24.75" customHeight="1">
      <c r="A4385" s="2">
        <v>4383</v>
      </c>
      <c r="B4385" s="2" t="str">
        <f>"符雪英"</f>
        <v>符雪英</v>
      </c>
      <c r="C4385" s="2" t="s">
        <v>3859</v>
      </c>
      <c r="D4385" s="2" t="s">
        <v>3501</v>
      </c>
    </row>
    <row r="4386" spans="1:4" ht="24.75" customHeight="1">
      <c r="A4386" s="2">
        <v>4384</v>
      </c>
      <c r="B4386" s="2" t="str">
        <f>"黄昌政"</f>
        <v>黄昌政</v>
      </c>
      <c r="C4386" s="2" t="s">
        <v>3860</v>
      </c>
      <c r="D4386" s="2" t="s">
        <v>3501</v>
      </c>
    </row>
    <row r="4387" spans="1:4" ht="24.75" customHeight="1">
      <c r="A4387" s="2">
        <v>4385</v>
      </c>
      <c r="B4387" s="2" t="str">
        <f>"吴岳珊"</f>
        <v>吴岳珊</v>
      </c>
      <c r="C4387" s="2" t="s">
        <v>3861</v>
      </c>
      <c r="D4387" s="2" t="s">
        <v>3501</v>
      </c>
    </row>
    <row r="4388" spans="1:4" ht="24.75" customHeight="1">
      <c r="A4388" s="2">
        <v>4386</v>
      </c>
      <c r="B4388" s="2" t="str">
        <f>"刘飞娜"</f>
        <v>刘飞娜</v>
      </c>
      <c r="C4388" s="2" t="s">
        <v>3862</v>
      </c>
      <c r="D4388" s="2" t="s">
        <v>3501</v>
      </c>
    </row>
    <row r="4389" spans="1:4" ht="24.75" customHeight="1">
      <c r="A4389" s="2">
        <v>4387</v>
      </c>
      <c r="B4389" s="2" t="str">
        <f>"邓丽花"</f>
        <v>邓丽花</v>
      </c>
      <c r="C4389" s="2" t="s">
        <v>3863</v>
      </c>
      <c r="D4389" s="2" t="s">
        <v>3501</v>
      </c>
    </row>
    <row r="4390" spans="1:4" ht="24.75" customHeight="1">
      <c r="A4390" s="2">
        <v>4388</v>
      </c>
      <c r="B4390" s="2" t="str">
        <f>"王丽舟"</f>
        <v>王丽舟</v>
      </c>
      <c r="C4390" s="2" t="s">
        <v>1588</v>
      </c>
      <c r="D4390" s="2" t="s">
        <v>3501</v>
      </c>
    </row>
    <row r="4391" spans="1:4" ht="24.75" customHeight="1">
      <c r="A4391" s="2">
        <v>4389</v>
      </c>
      <c r="B4391" s="2" t="str">
        <f>"邹瑞梅"</f>
        <v>邹瑞梅</v>
      </c>
      <c r="C4391" s="2" t="s">
        <v>3864</v>
      </c>
      <c r="D4391" s="2" t="s">
        <v>3501</v>
      </c>
    </row>
    <row r="4392" spans="1:4" ht="24.75" customHeight="1">
      <c r="A4392" s="2">
        <v>4390</v>
      </c>
      <c r="B4392" s="2" t="str">
        <f>"李小红"</f>
        <v>李小红</v>
      </c>
      <c r="C4392" s="2" t="s">
        <v>3865</v>
      </c>
      <c r="D4392" s="2" t="s">
        <v>3501</v>
      </c>
    </row>
    <row r="4393" spans="1:4" ht="24.75" customHeight="1">
      <c r="A4393" s="2">
        <v>4391</v>
      </c>
      <c r="B4393" s="2" t="str">
        <f>"符新武"</f>
        <v>符新武</v>
      </c>
      <c r="C4393" s="2" t="s">
        <v>3866</v>
      </c>
      <c r="D4393" s="2" t="s">
        <v>3501</v>
      </c>
    </row>
    <row r="4394" spans="1:4" ht="24.75" customHeight="1">
      <c r="A4394" s="2">
        <v>4392</v>
      </c>
      <c r="B4394" s="2" t="str">
        <f>"何荣放"</f>
        <v>何荣放</v>
      </c>
      <c r="C4394" s="2" t="s">
        <v>3867</v>
      </c>
      <c r="D4394" s="2" t="s">
        <v>3501</v>
      </c>
    </row>
    <row r="4395" spans="1:4" ht="24.75" customHeight="1">
      <c r="A4395" s="2">
        <v>4393</v>
      </c>
      <c r="B4395" s="2" t="str">
        <f>"唐小浪"</f>
        <v>唐小浪</v>
      </c>
      <c r="C4395" s="2" t="s">
        <v>3868</v>
      </c>
      <c r="D4395" s="2" t="s">
        <v>3501</v>
      </c>
    </row>
    <row r="4396" spans="1:4" ht="24.75" customHeight="1">
      <c r="A4396" s="2">
        <v>4394</v>
      </c>
      <c r="B4396" s="2" t="str">
        <f>"包吴迪"</f>
        <v>包吴迪</v>
      </c>
      <c r="C4396" s="2" t="s">
        <v>3869</v>
      </c>
      <c r="D4396" s="2" t="s">
        <v>3501</v>
      </c>
    </row>
    <row r="4397" spans="1:4" ht="24.75" customHeight="1">
      <c r="A4397" s="2">
        <v>4395</v>
      </c>
      <c r="B4397" s="2" t="str">
        <f>"王孟"</f>
        <v>王孟</v>
      </c>
      <c r="C4397" s="2" t="s">
        <v>3870</v>
      </c>
      <c r="D4397" s="2" t="s">
        <v>3501</v>
      </c>
    </row>
    <row r="4398" spans="1:4" ht="24.75" customHeight="1">
      <c r="A4398" s="2">
        <v>4396</v>
      </c>
      <c r="B4398" s="2" t="str">
        <f>"云凤妮"</f>
        <v>云凤妮</v>
      </c>
      <c r="C4398" s="2" t="s">
        <v>3871</v>
      </c>
      <c r="D4398" s="2" t="s">
        <v>3501</v>
      </c>
    </row>
    <row r="4399" spans="1:4" ht="24.75" customHeight="1">
      <c r="A4399" s="2">
        <v>4397</v>
      </c>
      <c r="B4399" s="2" t="str">
        <f>"汤可富"</f>
        <v>汤可富</v>
      </c>
      <c r="C4399" s="2" t="s">
        <v>1179</v>
      </c>
      <c r="D4399" s="2" t="s">
        <v>3501</v>
      </c>
    </row>
    <row r="4400" spans="1:4" ht="24.75" customHeight="1">
      <c r="A4400" s="2">
        <v>4398</v>
      </c>
      <c r="B4400" s="2" t="str">
        <f>"吴浓"</f>
        <v>吴浓</v>
      </c>
      <c r="C4400" s="2" t="s">
        <v>3872</v>
      </c>
      <c r="D4400" s="2" t="s">
        <v>3501</v>
      </c>
    </row>
    <row r="4401" spans="1:4" ht="24.75" customHeight="1">
      <c r="A4401" s="2">
        <v>4399</v>
      </c>
      <c r="B4401" s="2" t="str">
        <f>"张配"</f>
        <v>张配</v>
      </c>
      <c r="C4401" s="2" t="s">
        <v>3873</v>
      </c>
      <c r="D4401" s="2" t="s">
        <v>3501</v>
      </c>
    </row>
    <row r="4402" spans="1:4" ht="24.75" customHeight="1">
      <c r="A4402" s="2">
        <v>4400</v>
      </c>
      <c r="B4402" s="2" t="str">
        <f>"薛深女"</f>
        <v>薛深女</v>
      </c>
      <c r="C4402" s="2" t="s">
        <v>3874</v>
      </c>
      <c r="D4402" s="2" t="s">
        <v>3501</v>
      </c>
    </row>
    <row r="4403" spans="1:4" ht="24.75" customHeight="1">
      <c r="A4403" s="2">
        <v>4401</v>
      </c>
      <c r="B4403" s="2" t="str">
        <f>"刘桂超"</f>
        <v>刘桂超</v>
      </c>
      <c r="C4403" s="2" t="s">
        <v>3875</v>
      </c>
      <c r="D4403" s="2" t="s">
        <v>3501</v>
      </c>
    </row>
    <row r="4404" spans="1:4" ht="24.75" customHeight="1">
      <c r="A4404" s="2">
        <v>4402</v>
      </c>
      <c r="B4404" s="2" t="str">
        <f>"王昕"</f>
        <v>王昕</v>
      </c>
      <c r="C4404" s="2" t="s">
        <v>3876</v>
      </c>
      <c r="D4404" s="2" t="s">
        <v>3501</v>
      </c>
    </row>
    <row r="4405" spans="1:4" ht="24.75" customHeight="1">
      <c r="A4405" s="2">
        <v>4403</v>
      </c>
      <c r="B4405" s="2" t="str">
        <f>"罗敏"</f>
        <v>罗敏</v>
      </c>
      <c r="C4405" s="2" t="s">
        <v>3877</v>
      </c>
      <c r="D4405" s="2" t="s">
        <v>3501</v>
      </c>
    </row>
    <row r="4406" spans="1:4" ht="24.75" customHeight="1">
      <c r="A4406" s="2">
        <v>4404</v>
      </c>
      <c r="B4406" s="2" t="str">
        <f>"黄露美"</f>
        <v>黄露美</v>
      </c>
      <c r="C4406" s="2" t="s">
        <v>3878</v>
      </c>
      <c r="D4406" s="2" t="s">
        <v>3501</v>
      </c>
    </row>
    <row r="4407" spans="1:4" ht="24.75" customHeight="1">
      <c r="A4407" s="2">
        <v>4405</v>
      </c>
      <c r="B4407" s="2" t="str">
        <f>"岑艳"</f>
        <v>岑艳</v>
      </c>
      <c r="C4407" s="2" t="s">
        <v>3879</v>
      </c>
      <c r="D4407" s="2" t="s">
        <v>3501</v>
      </c>
    </row>
    <row r="4408" spans="1:4" ht="24.75" customHeight="1">
      <c r="A4408" s="2">
        <v>4406</v>
      </c>
      <c r="B4408" s="2" t="str">
        <f>"陈耀宇"</f>
        <v>陈耀宇</v>
      </c>
      <c r="C4408" s="2" t="s">
        <v>3880</v>
      </c>
      <c r="D4408" s="2" t="s">
        <v>3501</v>
      </c>
    </row>
    <row r="4409" spans="1:4" ht="24.75" customHeight="1">
      <c r="A4409" s="2">
        <v>4407</v>
      </c>
      <c r="B4409" s="2" t="str">
        <f>"吴双"</f>
        <v>吴双</v>
      </c>
      <c r="C4409" s="2" t="s">
        <v>3329</v>
      </c>
      <c r="D4409" s="2" t="s">
        <v>3501</v>
      </c>
    </row>
    <row r="4410" spans="1:4" ht="24.75" customHeight="1">
      <c r="A4410" s="2">
        <v>4408</v>
      </c>
      <c r="B4410" s="2" t="str">
        <f>"陈艳"</f>
        <v>陈艳</v>
      </c>
      <c r="C4410" s="2" t="s">
        <v>3881</v>
      </c>
      <c r="D4410" s="2" t="s">
        <v>3501</v>
      </c>
    </row>
    <row r="4411" spans="1:4" ht="24.75" customHeight="1">
      <c r="A4411" s="2">
        <v>4409</v>
      </c>
      <c r="B4411" s="2" t="str">
        <f>"王卉"</f>
        <v>王卉</v>
      </c>
      <c r="C4411" s="2" t="s">
        <v>3882</v>
      </c>
      <c r="D4411" s="2" t="s">
        <v>3501</v>
      </c>
    </row>
    <row r="4412" spans="1:4" ht="24.75" customHeight="1">
      <c r="A4412" s="2">
        <v>4410</v>
      </c>
      <c r="B4412" s="2" t="str">
        <f>"邢舒舒"</f>
        <v>邢舒舒</v>
      </c>
      <c r="C4412" s="2" t="s">
        <v>63</v>
      </c>
      <c r="D4412" s="2" t="s">
        <v>3501</v>
      </c>
    </row>
    <row r="4413" spans="1:4" ht="24.75" customHeight="1">
      <c r="A4413" s="2">
        <v>4411</v>
      </c>
      <c r="B4413" s="2" t="str">
        <f>"李姿"</f>
        <v>李姿</v>
      </c>
      <c r="C4413" s="2" t="s">
        <v>3883</v>
      </c>
      <c r="D4413" s="2" t="s">
        <v>3501</v>
      </c>
    </row>
    <row r="4414" spans="1:4" ht="24.75" customHeight="1">
      <c r="A4414" s="2">
        <v>4412</v>
      </c>
      <c r="B4414" s="2" t="str">
        <f>"谢梦华"</f>
        <v>谢梦华</v>
      </c>
      <c r="C4414" s="2" t="s">
        <v>1108</v>
      </c>
      <c r="D4414" s="2" t="s">
        <v>3501</v>
      </c>
    </row>
    <row r="4415" spans="1:4" ht="24.75" customHeight="1">
      <c r="A4415" s="2">
        <v>4413</v>
      </c>
      <c r="B4415" s="2" t="str">
        <f>"符明星"</f>
        <v>符明星</v>
      </c>
      <c r="C4415" s="2" t="s">
        <v>2702</v>
      </c>
      <c r="D4415" s="2" t="s">
        <v>3501</v>
      </c>
    </row>
    <row r="4416" spans="1:4" ht="24.75" customHeight="1">
      <c r="A4416" s="2">
        <v>4414</v>
      </c>
      <c r="B4416" s="2" t="str">
        <f>"陈莉莉"</f>
        <v>陈莉莉</v>
      </c>
      <c r="C4416" s="2" t="s">
        <v>3884</v>
      </c>
      <c r="D4416" s="2" t="s">
        <v>3501</v>
      </c>
    </row>
    <row r="4417" spans="1:4" ht="24.75" customHeight="1">
      <c r="A4417" s="2">
        <v>4415</v>
      </c>
      <c r="B4417" s="2" t="str">
        <f>"张文康"</f>
        <v>张文康</v>
      </c>
      <c r="C4417" s="2" t="s">
        <v>3885</v>
      </c>
      <c r="D4417" s="2" t="s">
        <v>3501</v>
      </c>
    </row>
    <row r="4418" spans="1:4" ht="24.75" customHeight="1">
      <c r="A4418" s="2">
        <v>4416</v>
      </c>
      <c r="B4418" s="2" t="str">
        <f>"王明慧"</f>
        <v>王明慧</v>
      </c>
      <c r="C4418" s="2" t="s">
        <v>3886</v>
      </c>
      <c r="D4418" s="2" t="s">
        <v>3501</v>
      </c>
    </row>
    <row r="4419" spans="1:4" ht="24.75" customHeight="1">
      <c r="A4419" s="2">
        <v>4417</v>
      </c>
      <c r="B4419" s="2" t="str">
        <f>"顾立"</f>
        <v>顾立</v>
      </c>
      <c r="C4419" s="2" t="s">
        <v>3887</v>
      </c>
      <c r="D4419" s="2" t="s">
        <v>3501</v>
      </c>
    </row>
    <row r="4420" spans="1:4" ht="24.75" customHeight="1">
      <c r="A4420" s="2">
        <v>4418</v>
      </c>
      <c r="B4420" s="2" t="str">
        <f>"王娜"</f>
        <v>王娜</v>
      </c>
      <c r="C4420" s="2" t="s">
        <v>3888</v>
      </c>
      <c r="D4420" s="2" t="s">
        <v>3501</v>
      </c>
    </row>
    <row r="4421" spans="1:4" ht="24.75" customHeight="1">
      <c r="A4421" s="2">
        <v>4419</v>
      </c>
      <c r="B4421" s="2" t="str">
        <f>"罗冰"</f>
        <v>罗冰</v>
      </c>
      <c r="C4421" s="2" t="s">
        <v>3889</v>
      </c>
      <c r="D4421" s="2" t="s">
        <v>3501</v>
      </c>
    </row>
    <row r="4422" spans="1:4" ht="24.75" customHeight="1">
      <c r="A4422" s="2">
        <v>4420</v>
      </c>
      <c r="B4422" s="2" t="str">
        <f>"彭洁"</f>
        <v>彭洁</v>
      </c>
      <c r="C4422" s="2" t="s">
        <v>3890</v>
      </c>
      <c r="D4422" s="2" t="s">
        <v>3501</v>
      </c>
    </row>
    <row r="4423" spans="1:4" ht="24.75" customHeight="1">
      <c r="A4423" s="2">
        <v>4421</v>
      </c>
      <c r="B4423" s="2" t="str">
        <f>"符碧柳"</f>
        <v>符碧柳</v>
      </c>
      <c r="C4423" s="2" t="s">
        <v>3891</v>
      </c>
      <c r="D4423" s="2" t="s">
        <v>3501</v>
      </c>
    </row>
    <row r="4424" spans="1:4" ht="24.75" customHeight="1">
      <c r="A4424" s="2">
        <v>4422</v>
      </c>
      <c r="B4424" s="2" t="str">
        <f>"白云"</f>
        <v>白云</v>
      </c>
      <c r="C4424" s="2" t="s">
        <v>3892</v>
      </c>
      <c r="D4424" s="2" t="s">
        <v>3501</v>
      </c>
    </row>
    <row r="4425" spans="1:4" ht="24.75" customHeight="1">
      <c r="A4425" s="2">
        <v>4423</v>
      </c>
      <c r="B4425" s="2" t="str">
        <f>"何书琳"</f>
        <v>何书琳</v>
      </c>
      <c r="C4425" s="2" t="s">
        <v>340</v>
      </c>
      <c r="D4425" s="2" t="s">
        <v>3501</v>
      </c>
    </row>
    <row r="4426" spans="1:4" ht="24.75" customHeight="1">
      <c r="A4426" s="2">
        <v>4424</v>
      </c>
      <c r="B4426" s="2" t="str">
        <f>"林玮玮"</f>
        <v>林玮玮</v>
      </c>
      <c r="C4426" s="2" t="s">
        <v>3893</v>
      </c>
      <c r="D4426" s="2" t="s">
        <v>3501</v>
      </c>
    </row>
    <row r="4427" spans="1:4" ht="24.75" customHeight="1">
      <c r="A4427" s="2">
        <v>4425</v>
      </c>
      <c r="B4427" s="2" t="str">
        <f>"邢天祺"</f>
        <v>邢天祺</v>
      </c>
      <c r="C4427" s="2" t="s">
        <v>2682</v>
      </c>
      <c r="D4427" s="2" t="s">
        <v>3501</v>
      </c>
    </row>
    <row r="4428" spans="1:4" ht="24.75" customHeight="1">
      <c r="A4428" s="2">
        <v>4426</v>
      </c>
      <c r="B4428" s="2" t="str">
        <f>"陈海兴"</f>
        <v>陈海兴</v>
      </c>
      <c r="C4428" s="2" t="s">
        <v>1558</v>
      </c>
      <c r="D4428" s="2" t="s">
        <v>3501</v>
      </c>
    </row>
    <row r="4429" spans="1:4" ht="24.75" customHeight="1">
      <c r="A4429" s="2">
        <v>4427</v>
      </c>
      <c r="B4429" s="2" t="str">
        <f>"黄荣"</f>
        <v>黄荣</v>
      </c>
      <c r="C4429" s="2" t="s">
        <v>3894</v>
      </c>
      <c r="D4429" s="2" t="s">
        <v>3501</v>
      </c>
    </row>
    <row r="4430" spans="1:4" ht="24.75" customHeight="1">
      <c r="A4430" s="2">
        <v>4428</v>
      </c>
      <c r="B4430" s="2" t="str">
        <f>"洪绵鹏"</f>
        <v>洪绵鹏</v>
      </c>
      <c r="C4430" s="2" t="s">
        <v>3895</v>
      </c>
      <c r="D4430" s="2" t="s">
        <v>3501</v>
      </c>
    </row>
    <row r="4431" spans="1:4" ht="24.75" customHeight="1">
      <c r="A4431" s="2">
        <v>4429</v>
      </c>
      <c r="B4431" s="2" t="str">
        <f>"程娟"</f>
        <v>程娟</v>
      </c>
      <c r="C4431" s="2" t="s">
        <v>3896</v>
      </c>
      <c r="D4431" s="2" t="s">
        <v>3501</v>
      </c>
    </row>
    <row r="4432" spans="1:4" ht="24.75" customHeight="1">
      <c r="A4432" s="2">
        <v>4430</v>
      </c>
      <c r="B4432" s="2" t="str">
        <f>"吴雪花"</f>
        <v>吴雪花</v>
      </c>
      <c r="C4432" s="2" t="s">
        <v>3883</v>
      </c>
      <c r="D4432" s="2" t="s">
        <v>3501</v>
      </c>
    </row>
    <row r="4433" spans="1:4" ht="24.75" customHeight="1">
      <c r="A4433" s="2">
        <v>4431</v>
      </c>
      <c r="B4433" s="2" t="str">
        <f>"庞宇"</f>
        <v>庞宇</v>
      </c>
      <c r="C4433" s="2" t="s">
        <v>1363</v>
      </c>
      <c r="D4433" s="2" t="s">
        <v>3501</v>
      </c>
    </row>
    <row r="4434" spans="1:4" ht="24.75" customHeight="1">
      <c r="A4434" s="2">
        <v>4432</v>
      </c>
      <c r="B4434" s="2" t="str">
        <f>"陈慧慧"</f>
        <v>陈慧慧</v>
      </c>
      <c r="C4434" s="2" t="s">
        <v>2835</v>
      </c>
      <c r="D4434" s="2" t="s">
        <v>3501</v>
      </c>
    </row>
    <row r="4435" spans="1:4" ht="24.75" customHeight="1">
      <c r="A4435" s="2">
        <v>4433</v>
      </c>
      <c r="B4435" s="2" t="str">
        <f>"孙佳美"</f>
        <v>孙佳美</v>
      </c>
      <c r="C4435" s="2" t="s">
        <v>3897</v>
      </c>
      <c r="D4435" s="2" t="s">
        <v>3501</v>
      </c>
    </row>
    <row r="4436" spans="1:4" ht="24.75" customHeight="1">
      <c r="A4436" s="2">
        <v>4434</v>
      </c>
      <c r="B4436" s="2" t="str">
        <f>"杨倩"</f>
        <v>杨倩</v>
      </c>
      <c r="C4436" s="2" t="s">
        <v>3898</v>
      </c>
      <c r="D4436" s="2" t="s">
        <v>3501</v>
      </c>
    </row>
    <row r="4437" spans="1:4" ht="24.75" customHeight="1">
      <c r="A4437" s="2">
        <v>4435</v>
      </c>
      <c r="B4437" s="2" t="str">
        <f>"宋梦洁"</f>
        <v>宋梦洁</v>
      </c>
      <c r="C4437" s="2" t="s">
        <v>3899</v>
      </c>
      <c r="D4437" s="2" t="s">
        <v>3501</v>
      </c>
    </row>
    <row r="4438" spans="1:4" ht="24.75" customHeight="1">
      <c r="A4438" s="2">
        <v>4436</v>
      </c>
      <c r="B4438" s="2" t="str">
        <f>"谢昌梧"</f>
        <v>谢昌梧</v>
      </c>
      <c r="C4438" s="2" t="s">
        <v>3900</v>
      </c>
      <c r="D4438" s="2" t="s">
        <v>3501</v>
      </c>
    </row>
    <row r="4439" spans="1:4" ht="24.75" customHeight="1">
      <c r="A4439" s="2">
        <v>4437</v>
      </c>
      <c r="B4439" s="2" t="str">
        <f>"林志俊"</f>
        <v>林志俊</v>
      </c>
      <c r="C4439" s="2" t="s">
        <v>1131</v>
      </c>
      <c r="D4439" s="2" t="s">
        <v>3501</v>
      </c>
    </row>
    <row r="4440" spans="1:4" ht="24.75" customHeight="1">
      <c r="A4440" s="2">
        <v>4438</v>
      </c>
      <c r="B4440" s="2" t="str">
        <f>"林菲"</f>
        <v>林菲</v>
      </c>
      <c r="C4440" s="2" t="s">
        <v>3901</v>
      </c>
      <c r="D4440" s="2" t="s">
        <v>3501</v>
      </c>
    </row>
    <row r="4441" spans="1:4" ht="24.75" customHeight="1">
      <c r="A4441" s="2">
        <v>4439</v>
      </c>
      <c r="B4441" s="2" t="str">
        <f>"曾雯"</f>
        <v>曾雯</v>
      </c>
      <c r="C4441" s="2" t="s">
        <v>3902</v>
      </c>
      <c r="D4441" s="2" t="s">
        <v>3501</v>
      </c>
    </row>
    <row r="4442" spans="1:4" ht="24.75" customHeight="1">
      <c r="A4442" s="2">
        <v>4440</v>
      </c>
      <c r="B4442" s="2" t="str">
        <f>"邓舒云"</f>
        <v>邓舒云</v>
      </c>
      <c r="C4442" s="2" t="s">
        <v>3903</v>
      </c>
      <c r="D4442" s="2" t="s">
        <v>3501</v>
      </c>
    </row>
    <row r="4443" spans="1:4" ht="24.75" customHeight="1">
      <c r="A4443" s="2">
        <v>4441</v>
      </c>
      <c r="B4443" s="2" t="str">
        <f>"朱小仙"</f>
        <v>朱小仙</v>
      </c>
      <c r="C4443" s="2" t="s">
        <v>3904</v>
      </c>
      <c r="D4443" s="2" t="s">
        <v>3501</v>
      </c>
    </row>
    <row r="4444" spans="1:4" ht="24.75" customHeight="1">
      <c r="A4444" s="2">
        <v>4442</v>
      </c>
      <c r="B4444" s="2" t="str">
        <f>"龙凤珠"</f>
        <v>龙凤珠</v>
      </c>
      <c r="C4444" s="2" t="s">
        <v>3905</v>
      </c>
      <c r="D4444" s="2" t="s">
        <v>3501</v>
      </c>
    </row>
    <row r="4445" spans="1:4" ht="24.75" customHeight="1">
      <c r="A4445" s="2">
        <v>4443</v>
      </c>
      <c r="B4445" s="2" t="str">
        <f>"周文静"</f>
        <v>周文静</v>
      </c>
      <c r="C4445" s="2" t="s">
        <v>3906</v>
      </c>
      <c r="D4445" s="2" t="s">
        <v>3501</v>
      </c>
    </row>
    <row r="4446" spans="1:4" ht="24.75" customHeight="1">
      <c r="A4446" s="2">
        <v>4444</v>
      </c>
      <c r="B4446" s="2" t="str">
        <f>"符凤丹"</f>
        <v>符凤丹</v>
      </c>
      <c r="C4446" s="2" t="s">
        <v>3907</v>
      </c>
      <c r="D4446" s="2" t="s">
        <v>3501</v>
      </c>
    </row>
    <row r="4447" spans="1:4" ht="24.75" customHeight="1">
      <c r="A4447" s="2">
        <v>4445</v>
      </c>
      <c r="B4447" s="2" t="str">
        <f>"吴云霞"</f>
        <v>吴云霞</v>
      </c>
      <c r="C4447" s="2" t="s">
        <v>3908</v>
      </c>
      <c r="D4447" s="2" t="s">
        <v>3501</v>
      </c>
    </row>
    <row r="4448" spans="1:4" ht="24.75" customHeight="1">
      <c r="A4448" s="2">
        <v>4446</v>
      </c>
      <c r="B4448" s="2" t="str">
        <f>"周永妃"</f>
        <v>周永妃</v>
      </c>
      <c r="C4448" s="2" t="s">
        <v>3909</v>
      </c>
      <c r="D4448" s="2" t="s">
        <v>3501</v>
      </c>
    </row>
    <row r="4449" spans="1:4" ht="24.75" customHeight="1">
      <c r="A4449" s="2">
        <v>4447</v>
      </c>
      <c r="B4449" s="2" t="str">
        <f>"周兴坤"</f>
        <v>周兴坤</v>
      </c>
      <c r="C4449" s="2" t="s">
        <v>3910</v>
      </c>
      <c r="D4449" s="2" t="s">
        <v>3501</v>
      </c>
    </row>
    <row r="4450" spans="1:4" ht="24.75" customHeight="1">
      <c r="A4450" s="2">
        <v>4448</v>
      </c>
      <c r="B4450" s="2" t="str">
        <f>"邱名娟"</f>
        <v>邱名娟</v>
      </c>
      <c r="C4450" s="2" t="s">
        <v>1085</v>
      </c>
      <c r="D4450" s="2" t="s">
        <v>3501</v>
      </c>
    </row>
    <row r="4451" spans="1:4" ht="24.75" customHeight="1">
      <c r="A4451" s="2">
        <v>4449</v>
      </c>
      <c r="B4451" s="2" t="str">
        <f>"孙川惠"</f>
        <v>孙川惠</v>
      </c>
      <c r="C4451" s="2" t="s">
        <v>2112</v>
      </c>
      <c r="D4451" s="2" t="s">
        <v>3501</v>
      </c>
    </row>
    <row r="4452" spans="1:4" ht="24.75" customHeight="1">
      <c r="A4452" s="2">
        <v>4450</v>
      </c>
      <c r="B4452" s="2" t="str">
        <f>"黄肖凤"</f>
        <v>黄肖凤</v>
      </c>
      <c r="C4452" s="2" t="s">
        <v>3036</v>
      </c>
      <c r="D4452" s="2" t="s">
        <v>3501</v>
      </c>
    </row>
    <row r="4453" spans="1:4" ht="24.75" customHeight="1">
      <c r="A4453" s="2">
        <v>4451</v>
      </c>
      <c r="B4453" s="2" t="str">
        <f>"李丽珍"</f>
        <v>李丽珍</v>
      </c>
      <c r="C4453" s="2" t="s">
        <v>3911</v>
      </c>
      <c r="D4453" s="2" t="s">
        <v>3501</v>
      </c>
    </row>
    <row r="4454" spans="1:4" ht="24.75" customHeight="1">
      <c r="A4454" s="2">
        <v>4452</v>
      </c>
      <c r="B4454" s="2" t="str">
        <f>"黄雅洁"</f>
        <v>黄雅洁</v>
      </c>
      <c r="C4454" s="2" t="s">
        <v>3912</v>
      </c>
      <c r="D4454" s="2" t="s">
        <v>3501</v>
      </c>
    </row>
    <row r="4455" spans="1:4" ht="24.75" customHeight="1">
      <c r="A4455" s="2">
        <v>4453</v>
      </c>
      <c r="B4455" s="2" t="str">
        <f>"陈金敏"</f>
        <v>陈金敏</v>
      </c>
      <c r="C4455" s="2" t="s">
        <v>3913</v>
      </c>
      <c r="D4455" s="2" t="s">
        <v>3501</v>
      </c>
    </row>
    <row r="4456" spans="1:4" ht="24.75" customHeight="1">
      <c r="A4456" s="2">
        <v>4454</v>
      </c>
      <c r="B4456" s="2" t="str">
        <f>"杨胤铭"</f>
        <v>杨胤铭</v>
      </c>
      <c r="C4456" s="2" t="s">
        <v>3880</v>
      </c>
      <c r="D4456" s="2" t="s">
        <v>3501</v>
      </c>
    </row>
    <row r="4457" spans="1:4" ht="24.75" customHeight="1">
      <c r="A4457" s="2">
        <v>4455</v>
      </c>
      <c r="B4457" s="2" t="str">
        <f>"刘海琼"</f>
        <v>刘海琼</v>
      </c>
      <c r="C4457" s="2" t="s">
        <v>3914</v>
      </c>
      <c r="D4457" s="2" t="s">
        <v>3501</v>
      </c>
    </row>
    <row r="4458" spans="1:4" ht="24.75" customHeight="1">
      <c r="A4458" s="2">
        <v>4456</v>
      </c>
      <c r="B4458" s="2" t="str">
        <f>"许海娇"</f>
        <v>许海娇</v>
      </c>
      <c r="C4458" s="2" t="s">
        <v>3915</v>
      </c>
      <c r="D4458" s="2" t="s">
        <v>3501</v>
      </c>
    </row>
    <row r="4459" spans="1:4" ht="24.75" customHeight="1">
      <c r="A4459" s="2">
        <v>4457</v>
      </c>
      <c r="B4459" s="2" t="str">
        <f>"钟晓明"</f>
        <v>钟晓明</v>
      </c>
      <c r="C4459" s="2" t="s">
        <v>3916</v>
      </c>
      <c r="D4459" s="2" t="s">
        <v>3501</v>
      </c>
    </row>
    <row r="4460" spans="1:4" ht="24.75" customHeight="1">
      <c r="A4460" s="2">
        <v>4458</v>
      </c>
      <c r="B4460" s="2" t="str">
        <f>"程思宇"</f>
        <v>程思宇</v>
      </c>
      <c r="C4460" s="2" t="s">
        <v>1162</v>
      </c>
      <c r="D4460" s="2" t="s">
        <v>3501</v>
      </c>
    </row>
    <row r="4461" spans="1:4" ht="24.75" customHeight="1">
      <c r="A4461" s="2">
        <v>4459</v>
      </c>
      <c r="B4461" s="2" t="str">
        <f>"梁昌琴"</f>
        <v>梁昌琴</v>
      </c>
      <c r="C4461" s="2" t="s">
        <v>3917</v>
      </c>
      <c r="D4461" s="2" t="s">
        <v>3501</v>
      </c>
    </row>
    <row r="4462" spans="1:4" ht="24.75" customHeight="1">
      <c r="A4462" s="2">
        <v>4460</v>
      </c>
      <c r="B4462" s="2" t="str">
        <f>"许婷婷"</f>
        <v>许婷婷</v>
      </c>
      <c r="C4462" s="2" t="s">
        <v>3918</v>
      </c>
      <c r="D4462" s="2" t="s">
        <v>3501</v>
      </c>
    </row>
    <row r="4463" spans="1:4" ht="24.75" customHeight="1">
      <c r="A4463" s="2">
        <v>4461</v>
      </c>
      <c r="B4463" s="2" t="str">
        <f>"洪夕茹"</f>
        <v>洪夕茹</v>
      </c>
      <c r="C4463" s="2" t="s">
        <v>3919</v>
      </c>
      <c r="D4463" s="2" t="s">
        <v>3501</v>
      </c>
    </row>
    <row r="4464" spans="1:4" ht="24.75" customHeight="1">
      <c r="A4464" s="2">
        <v>4462</v>
      </c>
      <c r="B4464" s="2" t="str">
        <f>"杜丹阳"</f>
        <v>杜丹阳</v>
      </c>
      <c r="C4464" s="2" t="s">
        <v>3920</v>
      </c>
      <c r="D4464" s="2" t="s">
        <v>3501</v>
      </c>
    </row>
    <row r="4465" spans="1:4" ht="24.75" customHeight="1">
      <c r="A4465" s="2">
        <v>4463</v>
      </c>
      <c r="B4465" s="2" t="str">
        <f>"符素芳"</f>
        <v>符素芳</v>
      </c>
      <c r="C4465" s="2" t="s">
        <v>3921</v>
      </c>
      <c r="D4465" s="2" t="s">
        <v>3501</v>
      </c>
    </row>
    <row r="4466" spans="1:4" ht="24.75" customHeight="1">
      <c r="A4466" s="2">
        <v>4464</v>
      </c>
      <c r="B4466" s="2" t="str">
        <f>"宋莹"</f>
        <v>宋莹</v>
      </c>
      <c r="C4466" s="2" t="s">
        <v>3922</v>
      </c>
      <c r="D4466" s="2" t="s">
        <v>3501</v>
      </c>
    </row>
    <row r="4467" spans="1:4" ht="24.75" customHeight="1">
      <c r="A4467" s="2">
        <v>4465</v>
      </c>
      <c r="B4467" s="2" t="str">
        <f>"王少红"</f>
        <v>王少红</v>
      </c>
      <c r="C4467" s="2" t="s">
        <v>713</v>
      </c>
      <c r="D4467" s="2" t="s">
        <v>3501</v>
      </c>
    </row>
    <row r="4468" spans="1:4" ht="24.75" customHeight="1">
      <c r="A4468" s="2">
        <v>4466</v>
      </c>
      <c r="B4468" s="2" t="str">
        <f>"李叶梅"</f>
        <v>李叶梅</v>
      </c>
      <c r="C4468" s="2" t="s">
        <v>3195</v>
      </c>
      <c r="D4468" s="2" t="s">
        <v>3501</v>
      </c>
    </row>
    <row r="4469" spans="1:4" ht="24.75" customHeight="1">
      <c r="A4469" s="2">
        <v>4467</v>
      </c>
      <c r="B4469" s="2" t="str">
        <f>"林晓妹"</f>
        <v>林晓妹</v>
      </c>
      <c r="C4469" s="2" t="s">
        <v>3297</v>
      </c>
      <c r="D4469" s="2" t="s">
        <v>3501</v>
      </c>
    </row>
    <row r="4470" spans="1:4" ht="24.75" customHeight="1">
      <c r="A4470" s="2">
        <v>4468</v>
      </c>
      <c r="B4470" s="2" t="str">
        <f>"刘俊泽"</f>
        <v>刘俊泽</v>
      </c>
      <c r="C4470" s="2" t="s">
        <v>3923</v>
      </c>
      <c r="D4470" s="2" t="s">
        <v>3501</v>
      </c>
    </row>
    <row r="4471" spans="1:4" ht="24.75" customHeight="1">
      <c r="A4471" s="2">
        <v>4469</v>
      </c>
      <c r="B4471" s="2" t="str">
        <f>"孙晓露"</f>
        <v>孙晓露</v>
      </c>
      <c r="C4471" s="2" t="s">
        <v>3924</v>
      </c>
      <c r="D4471" s="2" t="s">
        <v>3501</v>
      </c>
    </row>
    <row r="4472" spans="1:4" ht="24.75" customHeight="1">
      <c r="A4472" s="2">
        <v>4470</v>
      </c>
      <c r="B4472" s="2" t="str">
        <f>"李月华"</f>
        <v>李月华</v>
      </c>
      <c r="C4472" s="2" t="s">
        <v>3925</v>
      </c>
      <c r="D4472" s="2" t="s">
        <v>3501</v>
      </c>
    </row>
    <row r="4473" spans="1:4" ht="24.75" customHeight="1">
      <c r="A4473" s="2">
        <v>4471</v>
      </c>
      <c r="B4473" s="2" t="str">
        <f>"黎渊珠"</f>
        <v>黎渊珠</v>
      </c>
      <c r="C4473" s="2" t="s">
        <v>3926</v>
      </c>
      <c r="D4473" s="2" t="s">
        <v>3501</v>
      </c>
    </row>
    <row r="4474" spans="1:4" ht="24.75" customHeight="1">
      <c r="A4474" s="2">
        <v>4472</v>
      </c>
      <c r="B4474" s="2" t="str">
        <f>"薄璐"</f>
        <v>薄璐</v>
      </c>
      <c r="C4474" s="2" t="s">
        <v>3927</v>
      </c>
      <c r="D4474" s="2" t="s">
        <v>3501</v>
      </c>
    </row>
    <row r="4475" spans="1:4" ht="24.75" customHeight="1">
      <c r="A4475" s="2">
        <v>4473</v>
      </c>
      <c r="B4475" s="2" t="str">
        <f>"黄玉清"</f>
        <v>黄玉清</v>
      </c>
      <c r="C4475" s="2" t="s">
        <v>3928</v>
      </c>
      <c r="D4475" s="2" t="s">
        <v>3501</v>
      </c>
    </row>
    <row r="4476" spans="1:4" ht="24.75" customHeight="1">
      <c r="A4476" s="2">
        <v>4474</v>
      </c>
      <c r="B4476" s="2" t="str">
        <f>"王伯淋"</f>
        <v>王伯淋</v>
      </c>
      <c r="C4476" s="2" t="s">
        <v>3929</v>
      </c>
      <c r="D4476" s="2" t="s">
        <v>3501</v>
      </c>
    </row>
    <row r="4477" spans="1:4" ht="24.75" customHeight="1">
      <c r="A4477" s="2">
        <v>4475</v>
      </c>
      <c r="B4477" s="2" t="str">
        <f>"袁丽玲"</f>
        <v>袁丽玲</v>
      </c>
      <c r="C4477" s="2" t="s">
        <v>3930</v>
      </c>
      <c r="D4477" s="2" t="s">
        <v>3501</v>
      </c>
    </row>
    <row r="4478" spans="1:4" ht="24.75" customHeight="1">
      <c r="A4478" s="2">
        <v>4476</v>
      </c>
      <c r="B4478" s="2" t="str">
        <f>"冯静"</f>
        <v>冯静</v>
      </c>
      <c r="C4478" s="2" t="s">
        <v>3931</v>
      </c>
      <c r="D4478" s="2" t="s">
        <v>3501</v>
      </c>
    </row>
    <row r="4479" spans="1:4" ht="24.75" customHeight="1">
      <c r="A4479" s="2">
        <v>4477</v>
      </c>
      <c r="B4479" s="2" t="str">
        <f>"杨宇"</f>
        <v>杨宇</v>
      </c>
      <c r="C4479" s="2" t="s">
        <v>3932</v>
      </c>
      <c r="D4479" s="2" t="s">
        <v>3501</v>
      </c>
    </row>
    <row r="4480" spans="1:4" ht="24.75" customHeight="1">
      <c r="A4480" s="2">
        <v>4478</v>
      </c>
      <c r="B4480" s="2" t="str">
        <f>"马旭"</f>
        <v>马旭</v>
      </c>
      <c r="C4480" s="2" t="s">
        <v>3933</v>
      </c>
      <c r="D4480" s="2" t="s">
        <v>3501</v>
      </c>
    </row>
    <row r="4481" spans="1:4" ht="24.75" customHeight="1">
      <c r="A4481" s="2">
        <v>4479</v>
      </c>
      <c r="B4481" s="2" t="str">
        <f>"郑金华"</f>
        <v>郑金华</v>
      </c>
      <c r="C4481" s="2" t="s">
        <v>3934</v>
      </c>
      <c r="D4481" s="2" t="s">
        <v>3501</v>
      </c>
    </row>
    <row r="4482" spans="1:4" ht="24.75" customHeight="1">
      <c r="A4482" s="2">
        <v>4480</v>
      </c>
      <c r="B4482" s="2" t="str">
        <f>"周婷婷"</f>
        <v>周婷婷</v>
      </c>
      <c r="C4482" s="2" t="s">
        <v>3935</v>
      </c>
      <c r="D4482" s="2" t="s">
        <v>3501</v>
      </c>
    </row>
    <row r="4483" spans="1:4" ht="24.75" customHeight="1">
      <c r="A4483" s="2">
        <v>4481</v>
      </c>
      <c r="B4483" s="2" t="str">
        <f>"苏文怡"</f>
        <v>苏文怡</v>
      </c>
      <c r="C4483" s="2" t="s">
        <v>3936</v>
      </c>
      <c r="D4483" s="2" t="s">
        <v>3501</v>
      </c>
    </row>
    <row r="4484" spans="1:4" ht="24.75" customHeight="1">
      <c r="A4484" s="2">
        <v>4482</v>
      </c>
      <c r="B4484" s="2" t="str">
        <f>"王馨漫"</f>
        <v>王馨漫</v>
      </c>
      <c r="C4484" s="2" t="s">
        <v>3937</v>
      </c>
      <c r="D4484" s="2" t="s">
        <v>3501</v>
      </c>
    </row>
    <row r="4485" spans="1:4" ht="24.75" customHeight="1">
      <c r="A4485" s="2">
        <v>4483</v>
      </c>
      <c r="B4485" s="2" t="str">
        <f>"陈秀云"</f>
        <v>陈秀云</v>
      </c>
      <c r="C4485" s="2" t="s">
        <v>2860</v>
      </c>
      <c r="D4485" s="2" t="s">
        <v>3501</v>
      </c>
    </row>
    <row r="4486" spans="1:4" ht="24.75" customHeight="1">
      <c r="A4486" s="2">
        <v>4484</v>
      </c>
      <c r="B4486" s="2" t="str">
        <f>"罗圣通"</f>
        <v>罗圣通</v>
      </c>
      <c r="C4486" s="2" t="s">
        <v>2581</v>
      </c>
      <c r="D4486" s="2" t="s">
        <v>3501</v>
      </c>
    </row>
    <row r="4487" spans="1:4" ht="24.75" customHeight="1">
      <c r="A4487" s="2">
        <v>4485</v>
      </c>
      <c r="B4487" s="2" t="str">
        <f>"刘雅倩"</f>
        <v>刘雅倩</v>
      </c>
      <c r="C4487" s="2" t="s">
        <v>2196</v>
      </c>
      <c r="D4487" s="2" t="s">
        <v>3501</v>
      </c>
    </row>
    <row r="4488" spans="1:4" ht="24.75" customHeight="1">
      <c r="A4488" s="2">
        <v>4486</v>
      </c>
      <c r="B4488" s="2" t="str">
        <f>"高南萍"</f>
        <v>高南萍</v>
      </c>
      <c r="C4488" s="2" t="s">
        <v>3938</v>
      </c>
      <c r="D4488" s="2" t="s">
        <v>3501</v>
      </c>
    </row>
    <row r="4489" spans="1:4" ht="24.75" customHeight="1">
      <c r="A4489" s="2">
        <v>4487</v>
      </c>
      <c r="B4489" s="2" t="str">
        <f>"李娟"</f>
        <v>李娟</v>
      </c>
      <c r="C4489" s="2" t="s">
        <v>3939</v>
      </c>
      <c r="D4489" s="2" t="s">
        <v>3501</v>
      </c>
    </row>
    <row r="4490" spans="1:4" ht="24.75" customHeight="1">
      <c r="A4490" s="2">
        <v>4488</v>
      </c>
      <c r="B4490" s="2" t="str">
        <f>"羊菊春"</f>
        <v>羊菊春</v>
      </c>
      <c r="C4490" s="2" t="s">
        <v>2170</v>
      </c>
      <c r="D4490" s="2" t="s">
        <v>3501</v>
      </c>
    </row>
    <row r="4491" spans="1:4" ht="24.75" customHeight="1">
      <c r="A4491" s="2">
        <v>4489</v>
      </c>
      <c r="B4491" s="2" t="str">
        <f>"吴玮婷"</f>
        <v>吴玮婷</v>
      </c>
      <c r="C4491" s="2" t="s">
        <v>1180</v>
      </c>
      <c r="D4491" s="2" t="s">
        <v>3501</v>
      </c>
    </row>
    <row r="4492" spans="1:4" ht="24.75" customHeight="1">
      <c r="A4492" s="2">
        <v>4490</v>
      </c>
      <c r="B4492" s="2" t="str">
        <f>"庄佳颖"</f>
        <v>庄佳颖</v>
      </c>
      <c r="C4492" s="2" t="s">
        <v>3940</v>
      </c>
      <c r="D4492" s="2" t="s">
        <v>3501</v>
      </c>
    </row>
    <row r="4493" spans="1:4" ht="24.75" customHeight="1">
      <c r="A4493" s="2">
        <v>4491</v>
      </c>
      <c r="B4493" s="2" t="str">
        <f>"黄伟"</f>
        <v>黄伟</v>
      </c>
      <c r="C4493" s="2" t="s">
        <v>3941</v>
      </c>
      <c r="D4493" s="2" t="s">
        <v>3501</v>
      </c>
    </row>
    <row r="4494" spans="1:4" ht="24.75" customHeight="1">
      <c r="A4494" s="2">
        <v>4492</v>
      </c>
      <c r="B4494" s="2" t="str">
        <f>"林方芳 "</f>
        <v>林方芳 </v>
      </c>
      <c r="C4494" s="2" t="s">
        <v>3942</v>
      </c>
      <c r="D4494" s="2" t="s">
        <v>3501</v>
      </c>
    </row>
    <row r="4495" spans="1:4" ht="24.75" customHeight="1">
      <c r="A4495" s="2">
        <v>4493</v>
      </c>
      <c r="B4495" s="2" t="str">
        <f>"苏燕丽"</f>
        <v>苏燕丽</v>
      </c>
      <c r="C4495" s="2" t="s">
        <v>834</v>
      </c>
      <c r="D4495" s="2" t="s">
        <v>3501</v>
      </c>
    </row>
    <row r="4496" spans="1:4" ht="24.75" customHeight="1">
      <c r="A4496" s="2">
        <v>4494</v>
      </c>
      <c r="B4496" s="2" t="str">
        <f>"林倩妃"</f>
        <v>林倩妃</v>
      </c>
      <c r="C4496" s="2" t="s">
        <v>3943</v>
      </c>
      <c r="D4496" s="2" t="s">
        <v>3501</v>
      </c>
    </row>
    <row r="4497" spans="1:4" ht="24.75" customHeight="1">
      <c r="A4497" s="2">
        <v>4495</v>
      </c>
      <c r="B4497" s="2" t="str">
        <f>"周晓静"</f>
        <v>周晓静</v>
      </c>
      <c r="C4497" s="2" t="s">
        <v>3944</v>
      </c>
      <c r="D4497" s="2" t="s">
        <v>3501</v>
      </c>
    </row>
    <row r="4498" spans="1:4" ht="24.75" customHeight="1">
      <c r="A4498" s="2">
        <v>4496</v>
      </c>
      <c r="B4498" s="2" t="str">
        <f>"邱小妹"</f>
        <v>邱小妹</v>
      </c>
      <c r="C4498" s="2" t="s">
        <v>3945</v>
      </c>
      <c r="D4498" s="2" t="s">
        <v>3501</v>
      </c>
    </row>
    <row r="4499" spans="1:4" ht="24.75" customHeight="1">
      <c r="A4499" s="2">
        <v>4497</v>
      </c>
      <c r="B4499" s="2" t="str">
        <f>"祝乾贵"</f>
        <v>祝乾贵</v>
      </c>
      <c r="C4499" s="2" t="s">
        <v>3946</v>
      </c>
      <c r="D4499" s="2" t="s">
        <v>3501</v>
      </c>
    </row>
    <row r="4500" spans="1:4" ht="24.75" customHeight="1">
      <c r="A4500" s="2">
        <v>4498</v>
      </c>
      <c r="B4500" s="2" t="str">
        <f>"陈吉英"</f>
        <v>陈吉英</v>
      </c>
      <c r="C4500" s="2" t="s">
        <v>3947</v>
      </c>
      <c r="D4500" s="2" t="s">
        <v>3501</v>
      </c>
    </row>
    <row r="4501" spans="1:4" ht="24.75" customHeight="1">
      <c r="A4501" s="2">
        <v>4499</v>
      </c>
      <c r="B4501" s="2" t="str">
        <f>"许积宏"</f>
        <v>许积宏</v>
      </c>
      <c r="C4501" s="2" t="s">
        <v>3948</v>
      </c>
      <c r="D4501" s="2" t="s">
        <v>3501</v>
      </c>
    </row>
    <row r="4502" spans="1:4" ht="24.75" customHeight="1">
      <c r="A4502" s="2">
        <v>4500</v>
      </c>
      <c r="B4502" s="2" t="str">
        <f>"程艳梅"</f>
        <v>程艳梅</v>
      </c>
      <c r="C4502" s="2" t="s">
        <v>3949</v>
      </c>
      <c r="D4502" s="2" t="s">
        <v>3501</v>
      </c>
    </row>
    <row r="4503" spans="1:4" ht="24.75" customHeight="1">
      <c r="A4503" s="2">
        <v>4501</v>
      </c>
      <c r="B4503" s="2" t="str">
        <f>"苏悦翎"</f>
        <v>苏悦翎</v>
      </c>
      <c r="C4503" s="2" t="s">
        <v>3950</v>
      </c>
      <c r="D4503" s="2" t="s">
        <v>3501</v>
      </c>
    </row>
    <row r="4504" spans="1:4" ht="24.75" customHeight="1">
      <c r="A4504" s="2">
        <v>4502</v>
      </c>
      <c r="B4504" s="2" t="str">
        <f>"李建波"</f>
        <v>李建波</v>
      </c>
      <c r="C4504" s="2" t="s">
        <v>3951</v>
      </c>
      <c r="D4504" s="2" t="s">
        <v>3501</v>
      </c>
    </row>
    <row r="4505" spans="1:4" ht="24.75" customHeight="1">
      <c r="A4505" s="2">
        <v>4503</v>
      </c>
      <c r="B4505" s="2" t="str">
        <f>"黄惠"</f>
        <v>黄惠</v>
      </c>
      <c r="C4505" s="2" t="s">
        <v>3952</v>
      </c>
      <c r="D4505" s="2" t="s">
        <v>3501</v>
      </c>
    </row>
    <row r="4506" spans="1:4" ht="24.75" customHeight="1">
      <c r="A4506" s="2">
        <v>4504</v>
      </c>
      <c r="B4506" s="2" t="str">
        <f>"王康浓"</f>
        <v>王康浓</v>
      </c>
      <c r="C4506" s="2" t="s">
        <v>3953</v>
      </c>
      <c r="D4506" s="2" t="s">
        <v>3501</v>
      </c>
    </row>
    <row r="4507" spans="1:4" ht="24.75" customHeight="1">
      <c r="A4507" s="2">
        <v>4505</v>
      </c>
      <c r="B4507" s="2" t="str">
        <f>"陈宇敖"</f>
        <v>陈宇敖</v>
      </c>
      <c r="C4507" s="2" t="s">
        <v>3954</v>
      </c>
      <c r="D4507" s="2" t="s">
        <v>3501</v>
      </c>
    </row>
    <row r="4508" spans="1:4" ht="24.75" customHeight="1">
      <c r="A4508" s="2">
        <v>4506</v>
      </c>
      <c r="B4508" s="2" t="str">
        <f>"蔡婷婷"</f>
        <v>蔡婷婷</v>
      </c>
      <c r="C4508" s="2" t="s">
        <v>3955</v>
      </c>
      <c r="D4508" s="2" t="s">
        <v>3501</v>
      </c>
    </row>
    <row r="4509" spans="1:4" ht="24.75" customHeight="1">
      <c r="A4509" s="2">
        <v>4507</v>
      </c>
      <c r="B4509" s="2" t="str">
        <f>"王爱珠"</f>
        <v>王爱珠</v>
      </c>
      <c r="C4509" s="2" t="s">
        <v>3956</v>
      </c>
      <c r="D4509" s="2" t="s">
        <v>3501</v>
      </c>
    </row>
    <row r="4510" spans="1:4" ht="24.75" customHeight="1">
      <c r="A4510" s="2">
        <v>4508</v>
      </c>
      <c r="B4510" s="2" t="str">
        <f>"严琳"</f>
        <v>严琳</v>
      </c>
      <c r="C4510" s="2" t="s">
        <v>790</v>
      </c>
      <c r="D4510" s="2" t="s">
        <v>3501</v>
      </c>
    </row>
    <row r="4511" spans="1:4" ht="24.75" customHeight="1">
      <c r="A4511" s="2">
        <v>4509</v>
      </c>
      <c r="B4511" s="2" t="str">
        <f>"杨一"</f>
        <v>杨一</v>
      </c>
      <c r="C4511" s="2" t="s">
        <v>3957</v>
      </c>
      <c r="D4511" s="2" t="s">
        <v>3501</v>
      </c>
    </row>
    <row r="4512" spans="1:4" ht="24.75" customHeight="1">
      <c r="A4512" s="2">
        <v>4510</v>
      </c>
      <c r="B4512" s="2" t="str">
        <f>"李琦"</f>
        <v>李琦</v>
      </c>
      <c r="C4512" s="2" t="s">
        <v>3311</v>
      </c>
      <c r="D4512" s="2" t="s">
        <v>3501</v>
      </c>
    </row>
    <row r="4513" spans="1:4" ht="24.75" customHeight="1">
      <c r="A4513" s="2">
        <v>4511</v>
      </c>
      <c r="B4513" s="2" t="str">
        <f>"李德威"</f>
        <v>李德威</v>
      </c>
      <c r="C4513" s="2" t="s">
        <v>3958</v>
      </c>
      <c r="D4513" s="2" t="s">
        <v>3501</v>
      </c>
    </row>
    <row r="4514" spans="1:4" ht="24.75" customHeight="1">
      <c r="A4514" s="2">
        <v>4512</v>
      </c>
      <c r="B4514" s="2" t="str">
        <f>"林小娃"</f>
        <v>林小娃</v>
      </c>
      <c r="C4514" s="2" t="s">
        <v>2300</v>
      </c>
      <c r="D4514" s="2" t="s">
        <v>3501</v>
      </c>
    </row>
    <row r="4515" spans="1:4" ht="24.75" customHeight="1">
      <c r="A4515" s="2">
        <v>4513</v>
      </c>
      <c r="B4515" s="2" t="str">
        <f>"王永和"</f>
        <v>王永和</v>
      </c>
      <c r="C4515" s="2" t="s">
        <v>160</v>
      </c>
      <c r="D4515" s="2" t="s">
        <v>3501</v>
      </c>
    </row>
    <row r="4516" spans="1:4" ht="24.75" customHeight="1">
      <c r="A4516" s="2">
        <v>4514</v>
      </c>
      <c r="B4516" s="2" t="str">
        <f>"王华猛"</f>
        <v>王华猛</v>
      </c>
      <c r="C4516" s="2" t="s">
        <v>3959</v>
      </c>
      <c r="D4516" s="2" t="s">
        <v>3501</v>
      </c>
    </row>
    <row r="4517" spans="1:4" ht="24.75" customHeight="1">
      <c r="A4517" s="2">
        <v>4515</v>
      </c>
      <c r="B4517" s="2" t="str">
        <f>"王登龙"</f>
        <v>王登龙</v>
      </c>
      <c r="C4517" s="2" t="s">
        <v>3960</v>
      </c>
      <c r="D4517" s="2" t="s">
        <v>3501</v>
      </c>
    </row>
    <row r="4518" spans="1:4" ht="24.75" customHeight="1">
      <c r="A4518" s="2">
        <v>4516</v>
      </c>
      <c r="B4518" s="2" t="str">
        <f>"谢彬彬"</f>
        <v>谢彬彬</v>
      </c>
      <c r="C4518" s="2" t="s">
        <v>3961</v>
      </c>
      <c r="D4518" s="2" t="s">
        <v>3501</v>
      </c>
    </row>
    <row r="4519" spans="1:4" ht="24.75" customHeight="1">
      <c r="A4519" s="2">
        <v>4517</v>
      </c>
      <c r="B4519" s="2" t="str">
        <f>"胡玲寓"</f>
        <v>胡玲寓</v>
      </c>
      <c r="C4519" s="2" t="s">
        <v>3962</v>
      </c>
      <c r="D4519" s="2" t="s">
        <v>3501</v>
      </c>
    </row>
    <row r="4520" spans="1:4" ht="24.75" customHeight="1">
      <c r="A4520" s="2">
        <v>4518</v>
      </c>
      <c r="B4520" s="2" t="str">
        <f>"陈淑娟"</f>
        <v>陈淑娟</v>
      </c>
      <c r="C4520" s="2" t="s">
        <v>1281</v>
      </c>
      <c r="D4520" s="2" t="s">
        <v>3501</v>
      </c>
    </row>
    <row r="4521" spans="1:4" ht="24.75" customHeight="1">
      <c r="A4521" s="2">
        <v>4519</v>
      </c>
      <c r="B4521" s="2" t="str">
        <f>"蔡积林"</f>
        <v>蔡积林</v>
      </c>
      <c r="C4521" s="2" t="s">
        <v>3963</v>
      </c>
      <c r="D4521" s="2" t="s">
        <v>3501</v>
      </c>
    </row>
    <row r="4522" spans="1:4" ht="24.75" customHeight="1">
      <c r="A4522" s="2">
        <v>4520</v>
      </c>
      <c r="B4522" s="2" t="str">
        <f>"唐海芸"</f>
        <v>唐海芸</v>
      </c>
      <c r="C4522" s="2" t="s">
        <v>3964</v>
      </c>
      <c r="D4522" s="2" t="s">
        <v>3501</v>
      </c>
    </row>
    <row r="4523" spans="1:4" ht="24.75" customHeight="1">
      <c r="A4523" s="2">
        <v>4521</v>
      </c>
      <c r="B4523" s="2" t="str">
        <f>"吴毓浪"</f>
        <v>吴毓浪</v>
      </c>
      <c r="C4523" s="2" t="s">
        <v>1500</v>
      </c>
      <c r="D4523" s="2" t="s">
        <v>3501</v>
      </c>
    </row>
    <row r="4524" spans="1:4" ht="24.75" customHeight="1">
      <c r="A4524" s="2">
        <v>4522</v>
      </c>
      <c r="B4524" s="2" t="str">
        <f>"王春琼"</f>
        <v>王春琼</v>
      </c>
      <c r="C4524" s="2" t="s">
        <v>1717</v>
      </c>
      <c r="D4524" s="2" t="s">
        <v>3501</v>
      </c>
    </row>
    <row r="4525" spans="1:4" ht="24.75" customHeight="1">
      <c r="A4525" s="2">
        <v>4523</v>
      </c>
      <c r="B4525" s="2" t="str">
        <f>"符丽花"</f>
        <v>符丽花</v>
      </c>
      <c r="C4525" s="2" t="s">
        <v>3965</v>
      </c>
      <c r="D4525" s="2" t="s">
        <v>3501</v>
      </c>
    </row>
    <row r="4526" spans="1:4" ht="24.75" customHeight="1">
      <c r="A4526" s="2">
        <v>4524</v>
      </c>
      <c r="B4526" s="2" t="str">
        <f>"区善韬"</f>
        <v>区善韬</v>
      </c>
      <c r="C4526" s="2" t="s">
        <v>3966</v>
      </c>
      <c r="D4526" s="2" t="s">
        <v>3501</v>
      </c>
    </row>
    <row r="4527" spans="1:4" ht="24.75" customHeight="1">
      <c r="A4527" s="2">
        <v>4525</v>
      </c>
      <c r="B4527" s="2" t="str">
        <f>"吴雨欣"</f>
        <v>吴雨欣</v>
      </c>
      <c r="C4527" s="2" t="s">
        <v>943</v>
      </c>
      <c r="D4527" s="2" t="s">
        <v>3501</v>
      </c>
    </row>
    <row r="4528" spans="1:4" ht="24.75" customHeight="1">
      <c r="A4528" s="2">
        <v>4526</v>
      </c>
      <c r="B4528" s="2" t="str">
        <f>"王钊灵"</f>
        <v>王钊灵</v>
      </c>
      <c r="C4528" s="2" t="s">
        <v>3967</v>
      </c>
      <c r="D4528" s="2" t="s">
        <v>3501</v>
      </c>
    </row>
    <row r="4529" spans="1:4" ht="24.75" customHeight="1">
      <c r="A4529" s="2">
        <v>4527</v>
      </c>
      <c r="B4529" s="2" t="str">
        <f>"曾伟佳"</f>
        <v>曾伟佳</v>
      </c>
      <c r="C4529" s="2" t="s">
        <v>3968</v>
      </c>
      <c r="D4529" s="2" t="s">
        <v>3501</v>
      </c>
    </row>
    <row r="4530" spans="1:4" ht="24.75" customHeight="1">
      <c r="A4530" s="2">
        <v>4528</v>
      </c>
      <c r="B4530" s="2" t="str">
        <f>"李瑶欣"</f>
        <v>李瑶欣</v>
      </c>
      <c r="C4530" s="2" t="s">
        <v>2627</v>
      </c>
      <c r="D4530" s="2" t="s">
        <v>3501</v>
      </c>
    </row>
    <row r="4531" spans="1:4" ht="24.75" customHeight="1">
      <c r="A4531" s="2">
        <v>4529</v>
      </c>
      <c r="B4531" s="2" t="str">
        <f>"吴月花"</f>
        <v>吴月花</v>
      </c>
      <c r="C4531" s="2" t="s">
        <v>3969</v>
      </c>
      <c r="D4531" s="2" t="s">
        <v>3501</v>
      </c>
    </row>
    <row r="4532" spans="1:4" ht="24.75" customHeight="1">
      <c r="A4532" s="2">
        <v>4530</v>
      </c>
      <c r="B4532" s="2" t="str">
        <f>"李金辉"</f>
        <v>李金辉</v>
      </c>
      <c r="C4532" s="2" t="s">
        <v>571</v>
      </c>
      <c r="D4532" s="2" t="s">
        <v>3501</v>
      </c>
    </row>
    <row r="4533" spans="1:4" ht="24.75" customHeight="1">
      <c r="A4533" s="2">
        <v>4531</v>
      </c>
      <c r="B4533" s="2" t="str">
        <f>"石一凡"</f>
        <v>石一凡</v>
      </c>
      <c r="C4533" s="2" t="s">
        <v>3970</v>
      </c>
      <c r="D4533" s="2" t="s">
        <v>3501</v>
      </c>
    </row>
    <row r="4534" spans="1:4" ht="24.75" customHeight="1">
      <c r="A4534" s="2">
        <v>4532</v>
      </c>
      <c r="B4534" s="2" t="str">
        <f>"陈有玲"</f>
        <v>陈有玲</v>
      </c>
      <c r="C4534" s="2" t="s">
        <v>3971</v>
      </c>
      <c r="D4534" s="2" t="s">
        <v>3501</v>
      </c>
    </row>
    <row r="4535" spans="1:4" ht="24.75" customHeight="1">
      <c r="A4535" s="2">
        <v>4533</v>
      </c>
      <c r="B4535" s="2" t="str">
        <f>"甘少卿"</f>
        <v>甘少卿</v>
      </c>
      <c r="C4535" s="2" t="s">
        <v>3972</v>
      </c>
      <c r="D4535" s="2" t="s">
        <v>3501</v>
      </c>
    </row>
    <row r="4536" spans="1:4" ht="24.75" customHeight="1">
      <c r="A4536" s="2">
        <v>4534</v>
      </c>
      <c r="B4536" s="2" t="str">
        <f>"韩星河"</f>
        <v>韩星河</v>
      </c>
      <c r="C4536" s="2" t="s">
        <v>3973</v>
      </c>
      <c r="D4536" s="2" t="s">
        <v>3501</v>
      </c>
    </row>
    <row r="4537" spans="1:4" ht="24.75" customHeight="1">
      <c r="A4537" s="2">
        <v>4535</v>
      </c>
      <c r="B4537" s="2" t="str">
        <f>"罗玲"</f>
        <v>罗玲</v>
      </c>
      <c r="C4537" s="2" t="s">
        <v>3732</v>
      </c>
      <c r="D4537" s="2" t="s">
        <v>3501</v>
      </c>
    </row>
    <row r="4538" spans="1:4" ht="24.75" customHeight="1">
      <c r="A4538" s="2">
        <v>4536</v>
      </c>
      <c r="B4538" s="2" t="str">
        <f>"黄金妮"</f>
        <v>黄金妮</v>
      </c>
      <c r="C4538" s="2" t="s">
        <v>3200</v>
      </c>
      <c r="D4538" s="2" t="s">
        <v>3501</v>
      </c>
    </row>
    <row r="4539" spans="1:4" ht="24.75" customHeight="1">
      <c r="A4539" s="2">
        <v>4537</v>
      </c>
      <c r="B4539" s="2" t="str">
        <f>"钟奕颖"</f>
        <v>钟奕颖</v>
      </c>
      <c r="C4539" s="2" t="s">
        <v>3974</v>
      </c>
      <c r="D4539" s="2" t="s">
        <v>3501</v>
      </c>
    </row>
    <row r="4540" spans="1:4" ht="24.75" customHeight="1">
      <c r="A4540" s="2">
        <v>4538</v>
      </c>
      <c r="B4540" s="2" t="str">
        <f>"梁凤雅"</f>
        <v>梁凤雅</v>
      </c>
      <c r="C4540" s="2" t="s">
        <v>3611</v>
      </c>
      <c r="D4540" s="2" t="s">
        <v>3501</v>
      </c>
    </row>
    <row r="4541" spans="1:4" ht="24.75" customHeight="1">
      <c r="A4541" s="2">
        <v>4539</v>
      </c>
      <c r="B4541" s="2" t="str">
        <f>"陈嘉裕"</f>
        <v>陈嘉裕</v>
      </c>
      <c r="C4541" s="2" t="s">
        <v>3975</v>
      </c>
      <c r="D4541" s="2" t="s">
        <v>3501</v>
      </c>
    </row>
    <row r="4542" spans="1:4" ht="24.75" customHeight="1">
      <c r="A4542" s="2">
        <v>4540</v>
      </c>
      <c r="B4542" s="2" t="str">
        <f>"赖芸"</f>
        <v>赖芸</v>
      </c>
      <c r="C4542" s="2" t="s">
        <v>1263</v>
      </c>
      <c r="D4542" s="2" t="s">
        <v>3501</v>
      </c>
    </row>
    <row r="4543" spans="1:4" ht="24.75" customHeight="1">
      <c r="A4543" s="2">
        <v>4541</v>
      </c>
      <c r="B4543" s="2" t="str">
        <f>"王燕萍"</f>
        <v>王燕萍</v>
      </c>
      <c r="C4543" s="2" t="s">
        <v>3976</v>
      </c>
      <c r="D4543" s="2" t="s">
        <v>3501</v>
      </c>
    </row>
    <row r="4544" spans="1:4" ht="24.75" customHeight="1">
      <c r="A4544" s="2">
        <v>4542</v>
      </c>
      <c r="B4544" s="2" t="str">
        <f>"王靖"</f>
        <v>王靖</v>
      </c>
      <c r="C4544" s="2" t="s">
        <v>3977</v>
      </c>
      <c r="D4544" s="2" t="s">
        <v>3501</v>
      </c>
    </row>
    <row r="4545" spans="1:4" ht="24.75" customHeight="1">
      <c r="A4545" s="2">
        <v>4543</v>
      </c>
      <c r="B4545" s="2" t="str">
        <f>"潘小娟"</f>
        <v>潘小娟</v>
      </c>
      <c r="C4545" s="2" t="s">
        <v>3978</v>
      </c>
      <c r="D4545" s="2" t="s">
        <v>3501</v>
      </c>
    </row>
    <row r="4546" spans="1:4" ht="24.75" customHeight="1">
      <c r="A4546" s="2">
        <v>4544</v>
      </c>
      <c r="B4546" s="2" t="str">
        <f>"符译尹"</f>
        <v>符译尹</v>
      </c>
      <c r="C4546" s="2" t="s">
        <v>3979</v>
      </c>
      <c r="D4546" s="2" t="s">
        <v>3501</v>
      </c>
    </row>
    <row r="4547" spans="1:4" ht="24.75" customHeight="1">
      <c r="A4547" s="2">
        <v>4545</v>
      </c>
      <c r="B4547" s="2" t="str">
        <f>"卢显帅"</f>
        <v>卢显帅</v>
      </c>
      <c r="C4547" s="2" t="s">
        <v>3980</v>
      </c>
      <c r="D4547" s="2" t="s">
        <v>3501</v>
      </c>
    </row>
    <row r="4548" spans="1:4" ht="24.75" customHeight="1">
      <c r="A4548" s="2">
        <v>4546</v>
      </c>
      <c r="B4548" s="2" t="str">
        <f>"邢青荟"</f>
        <v>邢青荟</v>
      </c>
      <c r="C4548" s="2" t="s">
        <v>3981</v>
      </c>
      <c r="D4548" s="2" t="s">
        <v>3501</v>
      </c>
    </row>
    <row r="4549" spans="1:4" ht="24.75" customHeight="1">
      <c r="A4549" s="2">
        <v>4547</v>
      </c>
      <c r="B4549" s="2" t="str">
        <f>"王才丰"</f>
        <v>王才丰</v>
      </c>
      <c r="C4549" s="2" t="s">
        <v>315</v>
      </c>
      <c r="D4549" s="2" t="s">
        <v>3501</v>
      </c>
    </row>
    <row r="4550" spans="1:4" ht="24.75" customHeight="1">
      <c r="A4550" s="2">
        <v>4548</v>
      </c>
      <c r="B4550" s="2" t="str">
        <f>"伍理权"</f>
        <v>伍理权</v>
      </c>
      <c r="C4550" s="2" t="s">
        <v>3982</v>
      </c>
      <c r="D4550" s="2" t="s">
        <v>3501</v>
      </c>
    </row>
    <row r="4551" spans="1:4" ht="24.75" customHeight="1">
      <c r="A4551" s="2">
        <v>4549</v>
      </c>
      <c r="B4551" s="2" t="str">
        <f>"黄培安"</f>
        <v>黄培安</v>
      </c>
      <c r="C4551" s="2" t="s">
        <v>3983</v>
      </c>
      <c r="D4551" s="2" t="s">
        <v>3501</v>
      </c>
    </row>
    <row r="4552" spans="1:4" ht="24.75" customHeight="1">
      <c r="A4552" s="2">
        <v>4550</v>
      </c>
      <c r="B4552" s="2" t="str">
        <f>"林姝含"</f>
        <v>林姝含</v>
      </c>
      <c r="C4552" s="2" t="s">
        <v>3984</v>
      </c>
      <c r="D4552" s="2" t="s">
        <v>3501</v>
      </c>
    </row>
    <row r="4553" spans="1:4" ht="24.75" customHeight="1">
      <c r="A4553" s="2">
        <v>4551</v>
      </c>
      <c r="B4553" s="2" t="str">
        <f>"祖可昕"</f>
        <v>祖可昕</v>
      </c>
      <c r="C4553" s="2" t="s">
        <v>3985</v>
      </c>
      <c r="D4553" s="2" t="s">
        <v>3501</v>
      </c>
    </row>
    <row r="4554" spans="1:4" ht="24.75" customHeight="1">
      <c r="A4554" s="2">
        <v>4552</v>
      </c>
      <c r="B4554" s="2" t="str">
        <f>"颜礼孟"</f>
        <v>颜礼孟</v>
      </c>
      <c r="C4554" s="2" t="s">
        <v>3986</v>
      </c>
      <c r="D4554" s="2" t="s">
        <v>3501</v>
      </c>
    </row>
    <row r="4555" spans="1:4" ht="24.75" customHeight="1">
      <c r="A4555" s="2">
        <v>4553</v>
      </c>
      <c r="B4555" s="2" t="str">
        <f>"李敏芳"</f>
        <v>李敏芳</v>
      </c>
      <c r="C4555" s="2" t="s">
        <v>3987</v>
      </c>
      <c r="D4555" s="2" t="s">
        <v>3501</v>
      </c>
    </row>
    <row r="4556" spans="1:4" ht="24.75" customHeight="1">
      <c r="A4556" s="2">
        <v>4554</v>
      </c>
      <c r="B4556" s="2" t="str">
        <f>"杨梅桑"</f>
        <v>杨梅桑</v>
      </c>
      <c r="C4556" s="2" t="s">
        <v>109</v>
      </c>
      <c r="D4556" s="2" t="s">
        <v>3501</v>
      </c>
    </row>
    <row r="4557" spans="1:4" ht="24.75" customHeight="1">
      <c r="A4557" s="2">
        <v>4555</v>
      </c>
      <c r="B4557" s="2" t="str">
        <f>"麦雨婷"</f>
        <v>麦雨婷</v>
      </c>
      <c r="C4557" s="2" t="s">
        <v>3846</v>
      </c>
      <c r="D4557" s="2" t="s">
        <v>3501</v>
      </c>
    </row>
    <row r="4558" spans="1:4" ht="24.75" customHeight="1">
      <c r="A4558" s="2">
        <v>4556</v>
      </c>
      <c r="B4558" s="2" t="str">
        <f>"叶彬彬"</f>
        <v>叶彬彬</v>
      </c>
      <c r="C4558" s="2" t="s">
        <v>3988</v>
      </c>
      <c r="D4558" s="2" t="s">
        <v>3501</v>
      </c>
    </row>
    <row r="4559" spans="1:4" ht="24.75" customHeight="1">
      <c r="A4559" s="2">
        <v>4557</v>
      </c>
      <c r="B4559" s="2" t="str">
        <f>"林丹琪"</f>
        <v>林丹琪</v>
      </c>
      <c r="C4559" s="2" t="s">
        <v>3989</v>
      </c>
      <c r="D4559" s="2" t="s">
        <v>3501</v>
      </c>
    </row>
    <row r="4560" spans="1:4" ht="24.75" customHeight="1">
      <c r="A4560" s="2">
        <v>4558</v>
      </c>
      <c r="B4560" s="2" t="str">
        <f>"王玉纯"</f>
        <v>王玉纯</v>
      </c>
      <c r="C4560" s="2" t="s">
        <v>3990</v>
      </c>
      <c r="D4560" s="2" t="s">
        <v>3501</v>
      </c>
    </row>
    <row r="4561" spans="1:4" ht="24.75" customHeight="1">
      <c r="A4561" s="2">
        <v>4559</v>
      </c>
      <c r="B4561" s="2" t="str">
        <f>"林艳珍"</f>
        <v>林艳珍</v>
      </c>
      <c r="C4561" s="2" t="s">
        <v>1323</v>
      </c>
      <c r="D4561" s="2" t="s">
        <v>3501</v>
      </c>
    </row>
    <row r="4562" spans="1:4" ht="24.75" customHeight="1">
      <c r="A4562" s="2">
        <v>4560</v>
      </c>
      <c r="B4562" s="2" t="str">
        <f>"杨珮晶"</f>
        <v>杨珮晶</v>
      </c>
      <c r="C4562" s="2" t="s">
        <v>3991</v>
      </c>
      <c r="D4562" s="2" t="s">
        <v>3501</v>
      </c>
    </row>
    <row r="4563" spans="1:4" ht="24.75" customHeight="1">
      <c r="A4563" s="2">
        <v>4561</v>
      </c>
      <c r="B4563" s="2" t="str">
        <f>"陈泽弘"</f>
        <v>陈泽弘</v>
      </c>
      <c r="C4563" s="2" t="s">
        <v>801</v>
      </c>
      <c r="D4563" s="2" t="s">
        <v>3501</v>
      </c>
    </row>
    <row r="4564" spans="1:4" ht="24.75" customHeight="1">
      <c r="A4564" s="2">
        <v>4562</v>
      </c>
      <c r="B4564" s="2" t="str">
        <f>"黄春元"</f>
        <v>黄春元</v>
      </c>
      <c r="C4564" s="2" t="s">
        <v>509</v>
      </c>
      <c r="D4564" s="2" t="s">
        <v>3501</v>
      </c>
    </row>
    <row r="4565" spans="1:4" ht="24.75" customHeight="1">
      <c r="A4565" s="2">
        <v>4563</v>
      </c>
      <c r="B4565" s="2" t="str">
        <f>"王彦泽"</f>
        <v>王彦泽</v>
      </c>
      <c r="C4565" s="2" t="s">
        <v>3992</v>
      </c>
      <c r="D4565" s="2" t="s">
        <v>3501</v>
      </c>
    </row>
    <row r="4566" spans="1:4" ht="24.75" customHeight="1">
      <c r="A4566" s="2">
        <v>4564</v>
      </c>
      <c r="B4566" s="2" t="str">
        <f>"羊丽美"</f>
        <v>羊丽美</v>
      </c>
      <c r="C4566" s="2" t="s">
        <v>3993</v>
      </c>
      <c r="D4566" s="2" t="s">
        <v>3501</v>
      </c>
    </row>
    <row r="4567" spans="1:4" ht="24.75" customHeight="1">
      <c r="A4567" s="2">
        <v>4565</v>
      </c>
      <c r="B4567" s="2" t="str">
        <f>"林华铭"</f>
        <v>林华铭</v>
      </c>
      <c r="C4567" s="2" t="s">
        <v>3994</v>
      </c>
      <c r="D4567" s="2" t="s">
        <v>3501</v>
      </c>
    </row>
    <row r="4568" spans="1:4" ht="24.75" customHeight="1">
      <c r="A4568" s="2">
        <v>4566</v>
      </c>
      <c r="B4568" s="2" t="str">
        <f>"李山丹"</f>
        <v>李山丹</v>
      </c>
      <c r="C4568" s="2" t="s">
        <v>3995</v>
      </c>
      <c r="D4568" s="2" t="s">
        <v>3501</v>
      </c>
    </row>
    <row r="4569" spans="1:4" ht="24.75" customHeight="1">
      <c r="A4569" s="2">
        <v>4567</v>
      </c>
      <c r="B4569" s="2" t="str">
        <f>"高富师"</f>
        <v>高富师</v>
      </c>
      <c r="C4569" s="2" t="s">
        <v>3996</v>
      </c>
      <c r="D4569" s="2" t="s">
        <v>3501</v>
      </c>
    </row>
    <row r="4570" spans="1:4" ht="24.75" customHeight="1">
      <c r="A4570" s="2">
        <v>4568</v>
      </c>
      <c r="B4570" s="2" t="str">
        <f>"黄永静"</f>
        <v>黄永静</v>
      </c>
      <c r="C4570" s="2" t="s">
        <v>3997</v>
      </c>
      <c r="D4570" s="2" t="s">
        <v>3501</v>
      </c>
    </row>
    <row r="4571" spans="1:4" ht="24.75" customHeight="1">
      <c r="A4571" s="2">
        <v>4569</v>
      </c>
      <c r="B4571" s="2" t="str">
        <f>"王丹"</f>
        <v>王丹</v>
      </c>
      <c r="C4571" s="2" t="s">
        <v>3998</v>
      </c>
      <c r="D4571" s="2" t="s">
        <v>3501</v>
      </c>
    </row>
    <row r="4572" spans="1:4" ht="24.75" customHeight="1">
      <c r="A4572" s="2">
        <v>4570</v>
      </c>
      <c r="B4572" s="2" t="str">
        <f>"伍冬瑛"</f>
        <v>伍冬瑛</v>
      </c>
      <c r="C4572" s="2" t="s">
        <v>3999</v>
      </c>
      <c r="D4572" s="2" t="s">
        <v>3501</v>
      </c>
    </row>
    <row r="4573" spans="1:4" ht="24.75" customHeight="1">
      <c r="A4573" s="2">
        <v>4571</v>
      </c>
      <c r="B4573" s="2" t="str">
        <f>"魏旭晗"</f>
        <v>魏旭晗</v>
      </c>
      <c r="C4573" s="2" t="s">
        <v>4000</v>
      </c>
      <c r="D4573" s="2" t="s">
        <v>3501</v>
      </c>
    </row>
    <row r="4574" spans="1:4" ht="24.75" customHeight="1">
      <c r="A4574" s="2">
        <v>4572</v>
      </c>
      <c r="B4574" s="2" t="str">
        <f>"林秋飞"</f>
        <v>林秋飞</v>
      </c>
      <c r="C4574" s="2" t="s">
        <v>1399</v>
      </c>
      <c r="D4574" s="2" t="s">
        <v>3501</v>
      </c>
    </row>
    <row r="4575" spans="1:4" ht="24.75" customHeight="1">
      <c r="A4575" s="2">
        <v>4573</v>
      </c>
      <c r="B4575" s="2" t="str">
        <f>"郑庆妍"</f>
        <v>郑庆妍</v>
      </c>
      <c r="C4575" s="2" t="s">
        <v>4001</v>
      </c>
      <c r="D4575" s="2" t="s">
        <v>3501</v>
      </c>
    </row>
    <row r="4576" spans="1:4" ht="24.75" customHeight="1">
      <c r="A4576" s="2">
        <v>4574</v>
      </c>
      <c r="B4576" s="2" t="str">
        <f>"陶芬芳"</f>
        <v>陶芬芳</v>
      </c>
      <c r="C4576" s="2" t="s">
        <v>4002</v>
      </c>
      <c r="D4576" s="2" t="s">
        <v>3501</v>
      </c>
    </row>
    <row r="4577" spans="1:4" ht="24.75" customHeight="1">
      <c r="A4577" s="2">
        <v>4575</v>
      </c>
      <c r="B4577" s="2" t="str">
        <f>"符佳雅"</f>
        <v>符佳雅</v>
      </c>
      <c r="C4577" s="2" t="s">
        <v>4003</v>
      </c>
      <c r="D4577" s="2" t="s">
        <v>3501</v>
      </c>
    </row>
    <row r="4578" spans="1:4" ht="24.75" customHeight="1">
      <c r="A4578" s="2">
        <v>4576</v>
      </c>
      <c r="B4578" s="2" t="str">
        <f>"杨莉"</f>
        <v>杨莉</v>
      </c>
      <c r="C4578" s="2" t="s">
        <v>4004</v>
      </c>
      <c r="D4578" s="2" t="s">
        <v>3501</v>
      </c>
    </row>
    <row r="4579" spans="1:4" ht="24.75" customHeight="1">
      <c r="A4579" s="2">
        <v>4577</v>
      </c>
      <c r="B4579" s="2" t="str">
        <f>"王刚"</f>
        <v>王刚</v>
      </c>
      <c r="C4579" s="2" t="s">
        <v>4005</v>
      </c>
      <c r="D4579" s="2" t="s">
        <v>3501</v>
      </c>
    </row>
    <row r="4580" spans="1:4" ht="24.75" customHeight="1">
      <c r="A4580" s="2">
        <v>4578</v>
      </c>
      <c r="B4580" s="2" t="str">
        <f>"陈少丹"</f>
        <v>陈少丹</v>
      </c>
      <c r="C4580" s="2" t="s">
        <v>2559</v>
      </c>
      <c r="D4580" s="2" t="s">
        <v>3501</v>
      </c>
    </row>
    <row r="4581" spans="1:4" ht="24.75" customHeight="1">
      <c r="A4581" s="2">
        <v>4579</v>
      </c>
      <c r="B4581" s="2" t="str">
        <f>"李丽萍"</f>
        <v>李丽萍</v>
      </c>
      <c r="C4581" s="2" t="s">
        <v>4006</v>
      </c>
      <c r="D4581" s="2" t="s">
        <v>3501</v>
      </c>
    </row>
    <row r="4582" spans="1:4" ht="24.75" customHeight="1">
      <c r="A4582" s="2">
        <v>4580</v>
      </c>
      <c r="B4582" s="2" t="str">
        <f>"闫泽亚"</f>
        <v>闫泽亚</v>
      </c>
      <c r="C4582" s="2" t="s">
        <v>4007</v>
      </c>
      <c r="D4582" s="2" t="s">
        <v>3501</v>
      </c>
    </row>
    <row r="4583" spans="1:4" ht="24.75" customHeight="1">
      <c r="A4583" s="2">
        <v>4581</v>
      </c>
      <c r="B4583" s="2" t="str">
        <f>"邢至佳"</f>
        <v>邢至佳</v>
      </c>
      <c r="C4583" s="2" t="s">
        <v>4008</v>
      </c>
      <c r="D4583" s="2" t="s">
        <v>3501</v>
      </c>
    </row>
    <row r="4584" spans="1:4" ht="24.75" customHeight="1">
      <c r="A4584" s="2">
        <v>4582</v>
      </c>
      <c r="B4584" s="2" t="str">
        <f>"符梦莹"</f>
        <v>符梦莹</v>
      </c>
      <c r="C4584" s="2" t="s">
        <v>475</v>
      </c>
      <c r="D4584" s="2" t="s">
        <v>3501</v>
      </c>
    </row>
    <row r="4585" spans="1:4" ht="24.75" customHeight="1">
      <c r="A4585" s="2">
        <v>4583</v>
      </c>
      <c r="B4585" s="2" t="str">
        <f>"杨采艺"</f>
        <v>杨采艺</v>
      </c>
      <c r="C4585" s="2" t="s">
        <v>4009</v>
      </c>
      <c r="D4585" s="2" t="s">
        <v>3501</v>
      </c>
    </row>
    <row r="4586" spans="1:4" ht="24.75" customHeight="1">
      <c r="A4586" s="2">
        <v>4584</v>
      </c>
      <c r="B4586" s="2" t="str">
        <f>"陈素华"</f>
        <v>陈素华</v>
      </c>
      <c r="C4586" s="2" t="s">
        <v>4010</v>
      </c>
      <c r="D4586" s="2" t="s">
        <v>3501</v>
      </c>
    </row>
    <row r="4587" spans="1:4" ht="24.75" customHeight="1">
      <c r="A4587" s="2">
        <v>4585</v>
      </c>
      <c r="B4587" s="2" t="str">
        <f>"万娜"</f>
        <v>万娜</v>
      </c>
      <c r="C4587" s="2" t="s">
        <v>4011</v>
      </c>
      <c r="D4587" s="2" t="s">
        <v>3501</v>
      </c>
    </row>
    <row r="4588" spans="1:4" ht="24.75" customHeight="1">
      <c r="A4588" s="2">
        <v>4586</v>
      </c>
      <c r="B4588" s="2" t="str">
        <f>"张明怡"</f>
        <v>张明怡</v>
      </c>
      <c r="C4588" s="2" t="s">
        <v>4012</v>
      </c>
      <c r="D4588" s="2" t="s">
        <v>3501</v>
      </c>
    </row>
    <row r="4589" spans="1:4" ht="24.75" customHeight="1">
      <c r="A4589" s="2">
        <v>4587</v>
      </c>
      <c r="B4589" s="2" t="str">
        <f>"韦小雯"</f>
        <v>韦小雯</v>
      </c>
      <c r="C4589" s="2" t="s">
        <v>1903</v>
      </c>
      <c r="D4589" s="2" t="s">
        <v>3501</v>
      </c>
    </row>
    <row r="4590" spans="1:4" ht="24.75" customHeight="1">
      <c r="A4590" s="2">
        <v>4588</v>
      </c>
      <c r="B4590" s="2" t="str">
        <f>"李玲丽"</f>
        <v>李玲丽</v>
      </c>
      <c r="C4590" s="2" t="s">
        <v>4013</v>
      </c>
      <c r="D4590" s="2" t="s">
        <v>3501</v>
      </c>
    </row>
    <row r="4591" spans="1:4" ht="24.75" customHeight="1">
      <c r="A4591" s="2">
        <v>4589</v>
      </c>
      <c r="B4591" s="2" t="str">
        <f>"陈丹香"</f>
        <v>陈丹香</v>
      </c>
      <c r="C4591" s="2" t="s">
        <v>4014</v>
      </c>
      <c r="D4591" s="2" t="s">
        <v>3501</v>
      </c>
    </row>
    <row r="4592" spans="1:4" ht="24.75" customHeight="1">
      <c r="A4592" s="2">
        <v>4590</v>
      </c>
      <c r="B4592" s="2" t="str">
        <f>"何雨"</f>
        <v>何雨</v>
      </c>
      <c r="C4592" s="2" t="s">
        <v>2812</v>
      </c>
      <c r="D4592" s="2" t="s">
        <v>3501</v>
      </c>
    </row>
    <row r="4593" spans="1:4" ht="24.75" customHeight="1">
      <c r="A4593" s="2">
        <v>4591</v>
      </c>
      <c r="B4593" s="2" t="str">
        <f>"羊井桃"</f>
        <v>羊井桃</v>
      </c>
      <c r="C4593" s="2" t="s">
        <v>4015</v>
      </c>
      <c r="D4593" s="2" t="s">
        <v>3501</v>
      </c>
    </row>
    <row r="4594" spans="1:4" ht="24.75" customHeight="1">
      <c r="A4594" s="2">
        <v>4592</v>
      </c>
      <c r="B4594" s="2" t="str">
        <f>"吴亚琴"</f>
        <v>吴亚琴</v>
      </c>
      <c r="C4594" s="2" t="s">
        <v>2402</v>
      </c>
      <c r="D4594" s="2" t="s">
        <v>3501</v>
      </c>
    </row>
    <row r="4595" spans="1:4" ht="24.75" customHeight="1">
      <c r="A4595" s="2">
        <v>4593</v>
      </c>
      <c r="B4595" s="2" t="str">
        <f>"吴星星"</f>
        <v>吴星星</v>
      </c>
      <c r="C4595" s="2" t="s">
        <v>4016</v>
      </c>
      <c r="D4595" s="2" t="s">
        <v>3501</v>
      </c>
    </row>
    <row r="4596" spans="1:4" ht="24.75" customHeight="1">
      <c r="A4596" s="2">
        <v>4594</v>
      </c>
      <c r="B4596" s="2" t="str">
        <f>"谭文欢"</f>
        <v>谭文欢</v>
      </c>
      <c r="C4596" s="2" t="s">
        <v>3119</v>
      </c>
      <c r="D4596" s="2" t="s">
        <v>3501</v>
      </c>
    </row>
    <row r="4597" spans="1:4" ht="24.75" customHeight="1">
      <c r="A4597" s="2">
        <v>4595</v>
      </c>
      <c r="B4597" s="2" t="str">
        <f>"林直鸿"</f>
        <v>林直鸿</v>
      </c>
      <c r="C4597" s="2" t="s">
        <v>4017</v>
      </c>
      <c r="D4597" s="2" t="s">
        <v>3501</v>
      </c>
    </row>
    <row r="4598" spans="1:4" ht="24.75" customHeight="1">
      <c r="A4598" s="2">
        <v>4596</v>
      </c>
      <c r="B4598" s="2" t="str">
        <f>"林尤功"</f>
        <v>林尤功</v>
      </c>
      <c r="C4598" s="2" t="s">
        <v>4018</v>
      </c>
      <c r="D4598" s="2" t="s">
        <v>3501</v>
      </c>
    </row>
    <row r="4599" spans="1:4" ht="24.75" customHeight="1">
      <c r="A4599" s="2">
        <v>4597</v>
      </c>
      <c r="B4599" s="2" t="str">
        <f>"李旭艳"</f>
        <v>李旭艳</v>
      </c>
      <c r="C4599" s="2" t="s">
        <v>4019</v>
      </c>
      <c r="D4599" s="2" t="s">
        <v>3501</v>
      </c>
    </row>
    <row r="4600" spans="1:4" ht="24.75" customHeight="1">
      <c r="A4600" s="2">
        <v>4598</v>
      </c>
      <c r="B4600" s="2" t="str">
        <f>"黄瑜"</f>
        <v>黄瑜</v>
      </c>
      <c r="C4600" s="2" t="s">
        <v>4020</v>
      </c>
      <c r="D4600" s="2" t="s">
        <v>3501</v>
      </c>
    </row>
    <row r="4601" spans="1:4" ht="24.75" customHeight="1">
      <c r="A4601" s="2">
        <v>4599</v>
      </c>
      <c r="B4601" s="2" t="str">
        <f>"林泽伟"</f>
        <v>林泽伟</v>
      </c>
      <c r="C4601" s="2" t="s">
        <v>4021</v>
      </c>
      <c r="D4601" s="2" t="s">
        <v>3501</v>
      </c>
    </row>
    <row r="4602" spans="1:4" ht="24.75" customHeight="1">
      <c r="A4602" s="2">
        <v>4600</v>
      </c>
      <c r="B4602" s="2" t="str">
        <f>"曾文思"</f>
        <v>曾文思</v>
      </c>
      <c r="C4602" s="2" t="s">
        <v>4022</v>
      </c>
      <c r="D4602" s="2" t="s">
        <v>3501</v>
      </c>
    </row>
    <row r="4603" spans="1:4" ht="24.75" customHeight="1">
      <c r="A4603" s="2">
        <v>4601</v>
      </c>
      <c r="B4603" s="2" t="str">
        <f>"韩芸娜"</f>
        <v>韩芸娜</v>
      </c>
      <c r="C4603" s="2" t="s">
        <v>4023</v>
      </c>
      <c r="D4603" s="2" t="s">
        <v>3501</v>
      </c>
    </row>
    <row r="4604" spans="1:4" ht="24.75" customHeight="1">
      <c r="A4604" s="2">
        <v>4602</v>
      </c>
      <c r="B4604" s="2" t="str">
        <f>"胡伊宁"</f>
        <v>胡伊宁</v>
      </c>
      <c r="C4604" s="2" t="s">
        <v>4024</v>
      </c>
      <c r="D4604" s="2" t="s">
        <v>3501</v>
      </c>
    </row>
    <row r="4605" spans="1:4" ht="24.75" customHeight="1">
      <c r="A4605" s="2">
        <v>4603</v>
      </c>
      <c r="B4605" s="2" t="str">
        <f>"李海春"</f>
        <v>李海春</v>
      </c>
      <c r="C4605" s="2" t="s">
        <v>1981</v>
      </c>
      <c r="D4605" s="2" t="s">
        <v>3501</v>
      </c>
    </row>
    <row r="4606" spans="1:4" ht="24.75" customHeight="1">
      <c r="A4606" s="2">
        <v>4604</v>
      </c>
      <c r="B4606" s="2" t="str">
        <f>"王小英"</f>
        <v>王小英</v>
      </c>
      <c r="C4606" s="2" t="s">
        <v>4025</v>
      </c>
      <c r="D4606" s="2" t="s">
        <v>3501</v>
      </c>
    </row>
    <row r="4607" spans="1:4" ht="24.75" customHeight="1">
      <c r="A4607" s="2">
        <v>4605</v>
      </c>
      <c r="B4607" s="2" t="str">
        <f>"黄俊雄"</f>
        <v>黄俊雄</v>
      </c>
      <c r="C4607" s="2" t="s">
        <v>4026</v>
      </c>
      <c r="D4607" s="2" t="s">
        <v>3501</v>
      </c>
    </row>
    <row r="4608" spans="1:4" ht="24.75" customHeight="1">
      <c r="A4608" s="2">
        <v>4606</v>
      </c>
      <c r="B4608" s="2" t="str">
        <f>"陈捷"</f>
        <v>陈捷</v>
      </c>
      <c r="C4608" s="2" t="s">
        <v>4027</v>
      </c>
      <c r="D4608" s="2" t="s">
        <v>3501</v>
      </c>
    </row>
    <row r="4609" spans="1:4" ht="24.75" customHeight="1">
      <c r="A4609" s="2">
        <v>4607</v>
      </c>
      <c r="B4609" s="2" t="str">
        <f>"云金玉"</f>
        <v>云金玉</v>
      </c>
      <c r="C4609" s="2" t="s">
        <v>4028</v>
      </c>
      <c r="D4609" s="2" t="s">
        <v>3501</v>
      </c>
    </row>
    <row r="4610" spans="1:4" ht="24.75" customHeight="1">
      <c r="A4610" s="2">
        <v>4608</v>
      </c>
      <c r="B4610" s="2" t="str">
        <f>"蒋冰"</f>
        <v>蒋冰</v>
      </c>
      <c r="C4610" s="2" t="s">
        <v>4029</v>
      </c>
      <c r="D4610" s="2" t="s">
        <v>3501</v>
      </c>
    </row>
    <row r="4611" spans="1:4" ht="24.75" customHeight="1">
      <c r="A4611" s="2">
        <v>4609</v>
      </c>
      <c r="B4611" s="2" t="str">
        <f>"刘兰兰"</f>
        <v>刘兰兰</v>
      </c>
      <c r="C4611" s="2" t="s">
        <v>3608</v>
      </c>
      <c r="D4611" s="2" t="s">
        <v>3501</v>
      </c>
    </row>
    <row r="4612" spans="1:4" ht="24.75" customHeight="1">
      <c r="A4612" s="2">
        <v>4610</v>
      </c>
      <c r="B4612" s="2" t="str">
        <f>"洪浩"</f>
        <v>洪浩</v>
      </c>
      <c r="C4612" s="2" t="s">
        <v>799</v>
      </c>
      <c r="D4612" s="2" t="s">
        <v>3501</v>
      </c>
    </row>
    <row r="4613" spans="1:4" ht="24.75" customHeight="1">
      <c r="A4613" s="2">
        <v>4611</v>
      </c>
      <c r="B4613" s="2" t="str">
        <f>"吴月萍"</f>
        <v>吴月萍</v>
      </c>
      <c r="C4613" s="2" t="s">
        <v>4030</v>
      </c>
      <c r="D4613" s="2" t="s">
        <v>3501</v>
      </c>
    </row>
    <row r="4614" spans="1:4" ht="24.75" customHeight="1">
      <c r="A4614" s="2">
        <v>4612</v>
      </c>
      <c r="B4614" s="2" t="str">
        <f>"郭爽"</f>
        <v>郭爽</v>
      </c>
      <c r="C4614" s="2" t="s">
        <v>4031</v>
      </c>
      <c r="D4614" s="2" t="s">
        <v>3501</v>
      </c>
    </row>
    <row r="4615" spans="1:4" ht="24.75" customHeight="1">
      <c r="A4615" s="2">
        <v>4613</v>
      </c>
      <c r="B4615" s="2" t="str">
        <f>"李子葵"</f>
        <v>李子葵</v>
      </c>
      <c r="C4615" s="2" t="s">
        <v>4032</v>
      </c>
      <c r="D4615" s="2" t="s">
        <v>3501</v>
      </c>
    </row>
    <row r="4616" spans="1:4" ht="24.75" customHeight="1">
      <c r="A4616" s="2">
        <v>4614</v>
      </c>
      <c r="B4616" s="2" t="str">
        <f>"张梅"</f>
        <v>张梅</v>
      </c>
      <c r="C4616" s="2" t="s">
        <v>4033</v>
      </c>
      <c r="D4616" s="2" t="s">
        <v>3501</v>
      </c>
    </row>
    <row r="4617" spans="1:4" ht="24.75" customHeight="1">
      <c r="A4617" s="2">
        <v>4615</v>
      </c>
      <c r="B4617" s="2" t="str">
        <f>"黎潘汉"</f>
        <v>黎潘汉</v>
      </c>
      <c r="C4617" s="2" t="s">
        <v>4034</v>
      </c>
      <c r="D4617" s="2" t="s">
        <v>3501</v>
      </c>
    </row>
    <row r="4618" spans="1:4" ht="24.75" customHeight="1">
      <c r="A4618" s="2">
        <v>4616</v>
      </c>
      <c r="B4618" s="2" t="str">
        <f>"林喆"</f>
        <v>林喆</v>
      </c>
      <c r="C4618" s="2" t="s">
        <v>4035</v>
      </c>
      <c r="D4618" s="2" t="s">
        <v>3501</v>
      </c>
    </row>
  </sheetData>
  <sheetProtection/>
  <autoFilter ref="B2:D4618">
    <sortState ref="B3:D4618">
      <sortCondition sortBy="value" ref="D3:D4618"/>
    </sortState>
  </autoFilter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张群</cp:lastModifiedBy>
  <dcterms:created xsi:type="dcterms:W3CDTF">2022-07-19T02:39:04Z</dcterms:created>
  <dcterms:modified xsi:type="dcterms:W3CDTF">2022-11-23T06:55:22Z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E2285F926B8B4C6CA9915743734656E1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